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NFORMES FINANCIEROS Y CONTABLES 2023\"/>
    </mc:Choice>
  </mc:AlternateContent>
  <xr:revisionPtr revIDLastSave="0" documentId="13_ncr:1_{5A71C405-BBB4-43BB-8A72-947AC16D47E5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EST SIT FINAN AGOSTO 2023-2022" sheetId="10" r:id="rId1"/>
    <sheet name="EST RESUL AGOSTO 2023-2022" sheetId="6" r:id="rId2"/>
  </sheets>
  <definedNames>
    <definedName name="_xlnm.Print_Area" localSheetId="1">'EST RESUL AGOSTO 2023-2022'!$A$1:$G$75</definedName>
    <definedName name="_xlnm.Print_Area" localSheetId="0">'EST SIT FINAN AGOSTO 2023-2022'!$A$8:$N$64</definedName>
    <definedName name="_xlnm.Print_Titles" localSheetId="1">'EST RESUL AGOSTO 2023-2022'!$1:$9</definedName>
    <definedName name="_xlnm.Print_Titles" localSheetId="0">'EST SIT FINAN AGOSTO 2023-2022'!$1:$7</definedName>
  </definedNames>
  <calcPr calcId="191029"/>
</workbook>
</file>

<file path=xl/calcChain.xml><?xml version="1.0" encoding="utf-8"?>
<calcChain xmlns="http://schemas.openxmlformats.org/spreadsheetml/2006/main">
  <c r="E60" i="6" l="1"/>
  <c r="D60" i="6"/>
  <c r="F66" i="6"/>
  <c r="E26" i="10" l="1"/>
  <c r="F15" i="10" l="1"/>
  <c r="F14" i="10" s="1"/>
  <c r="E14" i="10"/>
  <c r="D14" i="10"/>
  <c r="M60" i="10" l="1"/>
  <c r="L59" i="10"/>
  <c r="K59" i="10"/>
  <c r="M59" i="10" l="1"/>
  <c r="N59" i="10" s="1"/>
  <c r="N60" i="10"/>
  <c r="D16" i="10"/>
  <c r="E16" i="10"/>
  <c r="F18" i="10"/>
  <c r="G18" i="10" s="1"/>
  <c r="F19" i="10"/>
  <c r="G19" i="10" s="1"/>
  <c r="F20" i="10"/>
  <c r="G20" i="10" s="1"/>
  <c r="F21" i="10"/>
  <c r="G21" i="10" s="1"/>
  <c r="F50" i="10" l="1"/>
  <c r="G50" i="10" s="1"/>
  <c r="F51" i="10"/>
  <c r="G51" i="10" s="1"/>
  <c r="F52" i="10"/>
  <c r="G52" i="10" s="1"/>
  <c r="F12" i="10"/>
  <c r="G12" i="10" s="1"/>
  <c r="F13" i="10"/>
  <c r="G13" i="10" s="1"/>
  <c r="D14" i="6" l="1"/>
  <c r="E14" i="6"/>
  <c r="F15" i="6"/>
  <c r="G15" i="6" l="1"/>
  <c r="F49" i="10" l="1"/>
  <c r="G49" i="10" s="1"/>
  <c r="F17" i="10"/>
  <c r="G17" i="10" s="1"/>
  <c r="D10" i="10"/>
  <c r="F11" i="10"/>
  <c r="G11" i="10" s="1"/>
  <c r="M47" i="10" l="1"/>
  <c r="N47" i="10" s="1"/>
  <c r="M48" i="10"/>
  <c r="N48" i="10" s="1"/>
  <c r="M35" i="10"/>
  <c r="N35" i="10" s="1"/>
  <c r="E29" i="10"/>
  <c r="D29" i="10"/>
  <c r="F31" i="10"/>
  <c r="G31" i="10" s="1"/>
  <c r="F30" i="10"/>
  <c r="G30" i="10" s="1"/>
  <c r="F27" i="10"/>
  <c r="G27" i="10" s="1"/>
  <c r="D26" i="10"/>
  <c r="F25" i="10"/>
  <c r="G25" i="10" s="1"/>
  <c r="F24" i="10"/>
  <c r="G24" i="10" s="1"/>
  <c r="F23" i="10"/>
  <c r="G23" i="10" s="1"/>
  <c r="E22" i="10"/>
  <c r="D22" i="10"/>
  <c r="D9" i="10" l="1"/>
  <c r="F26" i="10"/>
  <c r="G26" i="10" s="1"/>
  <c r="F22" i="10"/>
  <c r="G22" i="10" s="1"/>
  <c r="F29" i="10"/>
  <c r="G29" i="10" s="1"/>
  <c r="F69" i="6" l="1"/>
  <c r="G69" i="6" s="1"/>
  <c r="M63" i="10"/>
  <c r="N63" i="10" s="1"/>
  <c r="D32" i="10" l="1"/>
  <c r="E32" i="10"/>
  <c r="F33" i="10"/>
  <c r="G33" i="10" s="1"/>
  <c r="F34" i="10"/>
  <c r="G34" i="10" s="1"/>
  <c r="F35" i="10"/>
  <c r="G35" i="10" s="1"/>
  <c r="F36" i="10"/>
  <c r="G36" i="10" s="1"/>
  <c r="F37" i="10"/>
  <c r="G37" i="10" s="1"/>
  <c r="F38" i="10"/>
  <c r="G38" i="10" s="1"/>
  <c r="F39" i="10"/>
  <c r="G39" i="10" s="1"/>
  <c r="F40" i="10"/>
  <c r="G40" i="10" s="1"/>
  <c r="F41" i="10"/>
  <c r="G41" i="10" s="1"/>
  <c r="F42" i="10"/>
  <c r="G42" i="10" s="1"/>
  <c r="F43" i="10"/>
  <c r="G43" i="10" s="1"/>
  <c r="F44" i="10"/>
  <c r="G44" i="10" s="1"/>
  <c r="F45" i="10"/>
  <c r="G45" i="10" s="1"/>
  <c r="D46" i="10"/>
  <c r="E46" i="10"/>
  <c r="F47" i="10"/>
  <c r="G47" i="10" s="1"/>
  <c r="D48" i="10"/>
  <c r="E48" i="10"/>
  <c r="D55" i="10"/>
  <c r="E55" i="10"/>
  <c r="F56" i="10"/>
  <c r="G56" i="10" s="1"/>
  <c r="F57" i="10"/>
  <c r="G57" i="10" s="1"/>
  <c r="D61" i="10"/>
  <c r="E61" i="10"/>
  <c r="F62" i="10"/>
  <c r="G62" i="10" s="1"/>
  <c r="D22" i="6"/>
  <c r="E28" i="10" l="1"/>
  <c r="D28" i="10"/>
  <c r="F16" i="10"/>
  <c r="F55" i="10"/>
  <c r="G55" i="10" s="1"/>
  <c r="E54" i="10"/>
  <c r="D54" i="10"/>
  <c r="F61" i="10"/>
  <c r="G61" i="10" s="1"/>
  <c r="F48" i="10"/>
  <c r="G48" i="10" s="1"/>
  <c r="F32" i="10"/>
  <c r="G32" i="10" s="1"/>
  <c r="F46" i="10"/>
  <c r="G46" i="10" s="1"/>
  <c r="K34" i="10"/>
  <c r="L34" i="10"/>
  <c r="M34" i="10"/>
  <c r="G16" i="10" l="1"/>
  <c r="F28" i="10"/>
  <c r="G28" i="10" s="1"/>
  <c r="L32" i="10"/>
  <c r="K32" i="10"/>
  <c r="F54" i="10"/>
  <c r="M32" i="10"/>
  <c r="N34" i="10"/>
  <c r="N32" i="10" l="1"/>
  <c r="K18" i="10" l="1"/>
  <c r="L18" i="10"/>
  <c r="L25" i="10"/>
  <c r="K25" i="10"/>
  <c r="M28" i="10"/>
  <c r="N28" i="10" s="1"/>
  <c r="M27" i="10"/>
  <c r="N27" i="10" s="1"/>
  <c r="M26" i="10"/>
  <c r="N26" i="10" s="1"/>
  <c r="M25" i="10" l="1"/>
  <c r="M58" i="10"/>
  <c r="N58" i="10" s="1"/>
  <c r="L55" i="10"/>
  <c r="K55" i="10"/>
  <c r="D50" i="6" l="1"/>
  <c r="E50" i="6"/>
  <c r="F51" i="6"/>
  <c r="G51" i="6" s="1"/>
  <c r="D40" i="6" l="1"/>
  <c r="D38" i="6" s="1"/>
  <c r="D68" i="6"/>
  <c r="D67" i="6" s="1"/>
  <c r="D18" i="6"/>
  <c r="D26" i="6"/>
  <c r="D59" i="6"/>
  <c r="E18" i="6"/>
  <c r="E22" i="6"/>
  <c r="E26" i="6"/>
  <c r="E32" i="6"/>
  <c r="E35" i="6"/>
  <c r="E40" i="6"/>
  <c r="E38" i="6" s="1"/>
  <c r="E59" i="6"/>
  <c r="E68" i="6"/>
  <c r="E67" i="6" s="1"/>
  <c r="D32" i="6"/>
  <c r="D35" i="6"/>
  <c r="F71" i="6"/>
  <c r="G71" i="6" s="1"/>
  <c r="F36" i="6"/>
  <c r="F35" i="6" s="1"/>
  <c r="M62" i="10"/>
  <c r="M61" i="10" s="1"/>
  <c r="L61" i="10"/>
  <c r="L54" i="10" s="1"/>
  <c r="K61" i="10"/>
  <c r="K54" i="10" s="1"/>
  <c r="M57" i="10"/>
  <c r="N57" i="10" s="1"/>
  <c r="M56" i="10"/>
  <c r="F70" i="6"/>
  <c r="G70" i="6" s="1"/>
  <c r="F65" i="6"/>
  <c r="G65" i="6" s="1"/>
  <c r="F28" i="6"/>
  <c r="G28" i="6" s="1"/>
  <c r="M16" i="10"/>
  <c r="N16" i="10" s="1"/>
  <c r="E10" i="10"/>
  <c r="F55" i="6"/>
  <c r="F52" i="6"/>
  <c r="G52" i="6" s="1"/>
  <c r="F25" i="6"/>
  <c r="G25" i="6" s="1"/>
  <c r="F46" i="6"/>
  <c r="G46" i="6" s="1"/>
  <c r="F27" i="6"/>
  <c r="G27" i="6" s="1"/>
  <c r="F54" i="6"/>
  <c r="G54" i="6" s="1"/>
  <c r="F53" i="6"/>
  <c r="G53" i="6" s="1"/>
  <c r="F48" i="6"/>
  <c r="G48" i="6" s="1"/>
  <c r="F47" i="6"/>
  <c r="G47" i="6" s="1"/>
  <c r="M15" i="10"/>
  <c r="N15" i="10" s="1"/>
  <c r="L10" i="10"/>
  <c r="K10" i="10"/>
  <c r="D53" i="10"/>
  <c r="M22" i="10"/>
  <c r="M21" i="10" s="1"/>
  <c r="L21" i="10"/>
  <c r="K21" i="10"/>
  <c r="M19" i="10"/>
  <c r="M18" i="10" s="1"/>
  <c r="M14" i="10"/>
  <c r="N14" i="10" s="1"/>
  <c r="M13" i="10"/>
  <c r="N13" i="10" s="1"/>
  <c r="M12" i="10"/>
  <c r="N12" i="10" s="1"/>
  <c r="M11" i="10"/>
  <c r="N11" i="10" s="1"/>
  <c r="F72" i="6"/>
  <c r="G72" i="6" s="1"/>
  <c r="F64" i="6"/>
  <c r="G64" i="6" s="1"/>
  <c r="F62" i="6"/>
  <c r="F45" i="6"/>
  <c r="G45" i="6" s="1"/>
  <c r="F44" i="6"/>
  <c r="G44" i="6" s="1"/>
  <c r="F43" i="6"/>
  <c r="G43" i="6" s="1"/>
  <c r="F42" i="6"/>
  <c r="G42" i="6" s="1"/>
  <c r="F41" i="6"/>
  <c r="G41" i="6" s="1"/>
  <c r="F33" i="6"/>
  <c r="G33" i="6" s="1"/>
  <c r="F24" i="6"/>
  <c r="G24" i="6" s="1"/>
  <c r="F23" i="6"/>
  <c r="G23" i="6" s="1"/>
  <c r="F19" i="6"/>
  <c r="G19" i="6" s="1"/>
  <c r="F16" i="6"/>
  <c r="F14" i="6" s="1"/>
  <c r="G14" i="6" s="1"/>
  <c r="G62" i="6" l="1"/>
  <c r="F60" i="6"/>
  <c r="N61" i="10"/>
  <c r="E9" i="10"/>
  <c r="E53" i="10" s="1"/>
  <c r="F32" i="6"/>
  <c r="G32" i="6" s="1"/>
  <c r="E30" i="6"/>
  <c r="F22" i="6"/>
  <c r="G22" i="6" s="1"/>
  <c r="G16" i="6"/>
  <c r="N56" i="10"/>
  <c r="M55" i="10"/>
  <c r="N55" i="10" s="1"/>
  <c r="D30" i="6"/>
  <c r="G60" i="6"/>
  <c r="D10" i="6"/>
  <c r="F26" i="6"/>
  <c r="G26" i="6" s="1"/>
  <c r="F68" i="6"/>
  <c r="F50" i="6"/>
  <c r="G50" i="6" s="1"/>
  <c r="F40" i="6"/>
  <c r="G40" i="6" s="1"/>
  <c r="F18" i="6"/>
  <c r="G18" i="6" s="1"/>
  <c r="E10" i="6"/>
  <c r="N19" i="10"/>
  <c r="L9" i="10"/>
  <c r="L40" i="10" s="1"/>
  <c r="N25" i="10"/>
  <c r="N22" i="10"/>
  <c r="N62" i="10"/>
  <c r="N18" i="10"/>
  <c r="N21" i="10"/>
  <c r="K9" i="10"/>
  <c r="K40" i="10" s="1"/>
  <c r="M10" i="10"/>
  <c r="F10" i="10"/>
  <c r="F9" i="10" s="1"/>
  <c r="G35" i="6"/>
  <c r="G36" i="6"/>
  <c r="F53" i="10" l="1"/>
  <c r="G53" i="10" s="1"/>
  <c r="M54" i="10"/>
  <c r="F30" i="6"/>
  <c r="G30" i="6" s="1"/>
  <c r="E57" i="6"/>
  <c r="E74" i="6" s="1"/>
  <c r="L49" i="10" s="1"/>
  <c r="D57" i="6"/>
  <c r="F38" i="6"/>
  <c r="G38" i="6" s="1"/>
  <c r="F59" i="6"/>
  <c r="G59" i="6" s="1"/>
  <c r="F67" i="6"/>
  <c r="G67" i="6" s="1"/>
  <c r="G68" i="6"/>
  <c r="F10" i="6"/>
  <c r="G10" i="6" s="1"/>
  <c r="M9" i="10"/>
  <c r="M40" i="10" s="1"/>
  <c r="N10" i="10"/>
  <c r="G10" i="10"/>
  <c r="L46" i="10" l="1"/>
  <c r="L44" i="10" s="1"/>
  <c r="L53" i="10" s="1"/>
  <c r="N40" i="10"/>
  <c r="D74" i="6"/>
  <c r="K49" i="10" s="1"/>
  <c r="K46" i="10" s="1"/>
  <c r="K44" i="10" s="1"/>
  <c r="K53" i="10" s="1"/>
  <c r="F57" i="6"/>
  <c r="F74" i="6" s="1"/>
  <c r="G74" i="6" s="1"/>
  <c r="N9" i="10"/>
  <c r="G9" i="10"/>
  <c r="M49" i="10" l="1"/>
  <c r="N49" i="10" s="1"/>
  <c r="G57" i="6"/>
  <c r="M46" i="10" l="1"/>
  <c r="M44" i="10" s="1"/>
  <c r="N46" i="10" l="1"/>
  <c r="N44" i="10"/>
  <c r="M53" i="10"/>
  <c r="N53" i="10" s="1"/>
</calcChain>
</file>

<file path=xl/sharedStrings.xml><?xml version="1.0" encoding="utf-8"?>
<sst xmlns="http://schemas.openxmlformats.org/spreadsheetml/2006/main" count="193" uniqueCount="163">
  <si>
    <t>COD</t>
  </si>
  <si>
    <t>ACTIVO</t>
  </si>
  <si>
    <t>AUMENTO</t>
  </si>
  <si>
    <t>PASIVO Y PATRIMONIO</t>
  </si>
  <si>
    <t>DISMINUCION</t>
  </si>
  <si>
    <t>-</t>
  </si>
  <si>
    <t>VENTA DE BIENES</t>
  </si>
  <si>
    <t>AVANCES Y ANTICIPOS ENTREGADOS</t>
  </si>
  <si>
    <t>EN PODER DE TERCEROS</t>
  </si>
  <si>
    <t>OTROS PASIVOS</t>
  </si>
  <si>
    <t>OTROS ACTIVOS</t>
  </si>
  <si>
    <t>INGRESOS RECIBIDOS POR ANTICIPADO</t>
  </si>
  <si>
    <t>TOTAL PASIVO</t>
  </si>
  <si>
    <t>TERRENOS</t>
  </si>
  <si>
    <t>PATRIMONIO</t>
  </si>
  <si>
    <t>BIENES MUEBLES EN BODEGA</t>
  </si>
  <si>
    <t>EDIFICACIONES</t>
  </si>
  <si>
    <t>CAPITAL FISCAL</t>
  </si>
  <si>
    <t>MAQUINARIA Y EQUIPO</t>
  </si>
  <si>
    <t>RESULTADO DEL EJERCICIO</t>
  </si>
  <si>
    <t>BIENES DE BENEFICIO Y USO PUBLICO E HISTORICOS Y CULTURALES</t>
  </si>
  <si>
    <t>BIENES HISTORICOS Y CULTURALES</t>
  </si>
  <si>
    <t>BIENES DE ARTE Y CULTURA</t>
  </si>
  <si>
    <t xml:space="preserve">TOTAL ACTIVO </t>
  </si>
  <si>
    <t>TOTAL  PASIVO Y PATRIMONIO</t>
  </si>
  <si>
    <t>CUENTAS DE ORDEN DEUDORAS</t>
  </si>
  <si>
    <t>CUENTAS DE ORDEN   ACREEDORAS</t>
  </si>
  <si>
    <t>LITIGIOS Y DEMANDAS</t>
  </si>
  <si>
    <t>CONCEPTO</t>
  </si>
  <si>
    <t>INGRESOS  OPERACIONALES</t>
  </si>
  <si>
    <t>BIENES COMERCIALIZADOS</t>
  </si>
  <si>
    <t>VENTA DE SERVICIOS</t>
  </si>
  <si>
    <t>SERVICIOS EDUCATIVOS</t>
  </si>
  <si>
    <t>OTROS SERVICIOS</t>
  </si>
  <si>
    <t>OTRAS TRANSFERENCIAS</t>
  </si>
  <si>
    <t>COSTO DE VENTAS</t>
  </si>
  <si>
    <t>COSTO DE VENTAS DE BIENES</t>
  </si>
  <si>
    <t>GASTOS  OPERACIONALES</t>
  </si>
  <si>
    <t xml:space="preserve"> ADMINISTRATIVOS</t>
  </si>
  <si>
    <t>CONTRIBUCIONES IMPUTADAS</t>
  </si>
  <si>
    <t>GENERALES</t>
  </si>
  <si>
    <t>IMPUESTOS, CONTRIBUCIONES Y TASAS</t>
  </si>
  <si>
    <t>OTROS INGRESOS</t>
  </si>
  <si>
    <t>FINANCIEROS</t>
  </si>
  <si>
    <t>OTROS GASTOS</t>
  </si>
  <si>
    <t>COMISIONES</t>
  </si>
  <si>
    <t>INGRESOS FISCALES</t>
  </si>
  <si>
    <t>GASTOS NO OPERACIONALES</t>
  </si>
  <si>
    <t>(Cifras en pesos colombianos sin decimales)</t>
  </si>
  <si>
    <t>ACTIVO CORRIENTE</t>
  </si>
  <si>
    <t>EFECTIVO Y EQUIVALENTES AL EFECTIVO</t>
  </si>
  <si>
    <t>DEPÓSITOS EN INSTITUCIONES FINANCIERAS</t>
  </si>
  <si>
    <t>EQUIVALENTES AL EFECTIVO</t>
  </si>
  <si>
    <t xml:space="preserve">CUENTAS POR COBRAR </t>
  </si>
  <si>
    <t>PRESTACIÓN DE SERVICIOS</t>
  </si>
  <si>
    <t>OTRAS CUENTAS POR COBRAR</t>
  </si>
  <si>
    <t xml:space="preserve">DETERIORO ACUMULADO DE CUENTAS POR COBRAR </t>
  </si>
  <si>
    <t xml:space="preserve">INVENTARIOS </t>
  </si>
  <si>
    <t>MERCANCÍAS EN EXISTENCIA</t>
  </si>
  <si>
    <t>MATERIALES Y SUMINISTROS</t>
  </si>
  <si>
    <t xml:space="preserve">ACTIVO NO CORRIENTE </t>
  </si>
  <si>
    <t>PROPIEDADES, PLANTA Y EQUIPO</t>
  </si>
  <si>
    <t>CONSTRUCCIONES EN CURSO</t>
  </si>
  <si>
    <t>PROPIEDADES, PLANTA Y EQUIPO NO EXPLOTADOS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</si>
  <si>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</si>
  <si>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</si>
  <si>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</si>
  <si>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</si>
  <si>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</si>
  <si>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DEPRECIACIÓN ACUMULADA DE PROPIEDADES, PLANTA Y EQUIPO</t>
  </si>
  <si>
    <t>DEPÓSITOS ENTREGADOS EN GARANTÍA</t>
  </si>
  <si>
    <t>ACTIVOS INTANGIBLES</t>
  </si>
  <si>
    <t xml:space="preserve">AMORTIZACIÓN ACUMULADA DE ACTIVOS INTANGIBLES </t>
  </si>
  <si>
    <t xml:space="preserve">PASIVO CORRIENTE </t>
  </si>
  <si>
    <t xml:space="preserve">CUENTAS POR PAGAR </t>
  </si>
  <si>
    <t>ADQUISICIÓN DE BIENES Y SERVICIOS NACIONALES</t>
  </si>
  <si>
    <t>RECURSOS A FAVOR DE TERCEROS</t>
  </si>
  <si>
    <t>DESCUENTOS DE NOMINA</t>
  </si>
  <si>
    <t>RETENCIÓN EN LA FUENTE E IMPUESTO DE TIMBRE</t>
  </si>
  <si>
    <t xml:space="preserve">IMPUESTOS, CONTRIBUCIONES Y TASAS </t>
  </si>
  <si>
    <t>OTRAS CUENTAS POR PAGAR</t>
  </si>
  <si>
    <t xml:space="preserve">BENEFICIOS A LOS EMPLEADOS </t>
  </si>
  <si>
    <t>BENEFICIOS A LOS EMPLEADOS A CORTO PLAZO</t>
  </si>
  <si>
    <t>PROVISIONES</t>
  </si>
  <si>
    <t>RECURSOS RECIBIDOS EN ADMINISTRACIÓN</t>
  </si>
  <si>
    <t xml:space="preserve">PASIVO NO CORRIENTE </t>
  </si>
  <si>
    <t>BENEFICIOS A LOS EMPLEADOS A LARGO PLAZO</t>
  </si>
  <si>
    <t>ACTIVOS CONTINGENTES</t>
  </si>
  <si>
    <t>LITIGIOS Y MECANISMOS ALTERNATIVOS DE SOLUCIÓN DE CONFLICTOS</t>
  </si>
  <si>
    <t>OTROS ACTIVOS CONTINGENTES</t>
  </si>
  <si>
    <t>ACTIVOS CONTINGENTES POR CONTRA</t>
  </si>
  <si>
    <t>PASIVOS CONTINGENTES</t>
  </si>
  <si>
    <t>GARANTIAS CONTRACTUALES</t>
  </si>
  <si>
    <t>PATRIMONIO DE LAS ESTIDADES DE GOBIERNO</t>
  </si>
  <si>
    <t>RESULTADOS DE EJERCICIOS ANTERIORES</t>
  </si>
  <si>
    <t xml:space="preserve">SIN CONTRAPRESTACIÓN </t>
  </si>
  <si>
    <t>4110</t>
  </si>
  <si>
    <t>CONTRIBUCIONES, TASAS E INGRESOS NO TRIBUTARIOS</t>
  </si>
  <si>
    <t>TRANSFERENCIAS Y SUBVENCIONES</t>
  </si>
  <si>
    <t>4428</t>
  </si>
  <si>
    <t xml:space="preserve">CON  CONTRAPRESTACIÓN </t>
  </si>
  <si>
    <t>4305</t>
  </si>
  <si>
    <t>4390</t>
  </si>
  <si>
    <t>DEVOLUCIONES, REBAJAS Y DESCUENTOS EN VENTA DE SERVICIOS</t>
  </si>
  <si>
    <t xml:space="preserve">VENTA DE BIENES </t>
  </si>
  <si>
    <t>4210</t>
  </si>
  <si>
    <t>COSTO DE VENTAS DE SERVICIOS</t>
  </si>
  <si>
    <t>5101</t>
  </si>
  <si>
    <t>SUELDOS Y SALARIOS</t>
  </si>
  <si>
    <t>5102</t>
  </si>
  <si>
    <t>5103</t>
  </si>
  <si>
    <t>CONTRIBUCIONES EFECTIVAS</t>
  </si>
  <si>
    <t>5104</t>
  </si>
  <si>
    <t>APORTES SOBRE LA NÓMINA</t>
  </si>
  <si>
    <t>5107</t>
  </si>
  <si>
    <t>PRESTACIONES SOCIALES</t>
  </si>
  <si>
    <t>5111</t>
  </si>
  <si>
    <t>5120</t>
  </si>
  <si>
    <t>DETERIORO, DEPRECIACIONES, AMORTIZACIONES Y PROVISIONES</t>
  </si>
  <si>
    <t>5360</t>
  </si>
  <si>
    <t>DEPRECIACIÓN DE PROPIEDADES, PLANTA Y EQUIPO</t>
  </si>
  <si>
    <t>5366</t>
  </si>
  <si>
    <t>AMORTIZACIÓN DE ACTIVOS INTANGIBLES</t>
  </si>
  <si>
    <t>INGRESOS  NO OPERACIONALES</t>
  </si>
  <si>
    <t>INGRESOS DIVERSOS</t>
  </si>
  <si>
    <t>5802</t>
  </si>
  <si>
    <t>GASTOS DIVERSOS</t>
  </si>
  <si>
    <t>CON CONTRAPRESTACION</t>
  </si>
  <si>
    <t>Var %</t>
  </si>
  <si>
    <t xml:space="preserve">EXCEDENTE (DÉFICIT)  OPERACIONAL </t>
  </si>
  <si>
    <t>EXCEDENTE (DÉFICIT) DEL EJERCICIO</t>
  </si>
  <si>
    <t>ESTADO DE RESULTADOS COMPARATIVO</t>
  </si>
  <si>
    <t>2990</t>
  </si>
  <si>
    <t>OTROS PASIVOS DIFERIDOS</t>
  </si>
  <si>
    <t>GASTOS DE PERSONAL DIVERSOS</t>
  </si>
  <si>
    <t>CUENTAS POR COBRAR DE DIFÍCIL RECAUDO</t>
  </si>
  <si>
    <t>4395</t>
  </si>
  <si>
    <t>DETERIORO DE INVENTARIOS</t>
  </si>
  <si>
    <t>PROVISION, LITIGIOS Y DEMANDAS</t>
  </si>
  <si>
    <t>TRANSFERENCIAS POR COBRAR</t>
  </si>
  <si>
    <t>REVERSION DE LAS PERDIDAS POR DETERIORO DE VALOR</t>
  </si>
  <si>
    <t>ACREEDORAS POR CONTRA (DB)</t>
  </si>
  <si>
    <t>DEUDORAS POR CONTRA (CR)</t>
  </si>
  <si>
    <t>DETERIORO DE CUENTAS POR COBRAR</t>
  </si>
  <si>
    <t>OTROS PASIVOS CONTINGENTES</t>
  </si>
  <si>
    <t xml:space="preserve">NIT No. 899.999.124-4 </t>
  </si>
  <si>
    <t xml:space="preserve">RESPONSABILIDADES CONTINGENTES POR CONTRA </t>
  </si>
  <si>
    <t>IMPUESTOS</t>
  </si>
  <si>
    <t>DEVOLUCIONES, REBAJAS Y DESCUENTOS EN VENTA DE BIENES</t>
  </si>
  <si>
    <t>ACREEDORAS DE CONTROL POR CONTRA</t>
  </si>
  <si>
    <t>ESTADO DE SITUACIÓN FINANCIERA COMPARATIVO</t>
  </si>
  <si>
    <t>UNIVERSIDAD PEDAGÓGICA NACIONAL</t>
  </si>
  <si>
    <t>CAJA</t>
  </si>
  <si>
    <t>BIENES Y SERVICIOS PAGADOS POR ANTICIPADO</t>
  </si>
  <si>
    <t>INGRESOS NO TRIBUTARIOS</t>
  </si>
  <si>
    <t>ACREEDORAS DE CONTROL</t>
  </si>
  <si>
    <t>RECURSOS ADMINISTRADOS EN NOMBRE DE TERCEROS</t>
  </si>
  <si>
    <t>INVERSIONES EN INSTRUMENTOS DERIVADOS</t>
  </si>
  <si>
    <t>INVERSIONES DE ADMINISTRACIÓN DE LIQUIDEZ A COSTO AMORTIZADO</t>
  </si>
  <si>
    <t>A 31 DE AGOSTO DE  2023 - 2022</t>
  </si>
  <si>
    <t>AGOSTO</t>
  </si>
  <si>
    <t>DEL 01 DE ENERO AL 31 DE AGOSTO DEL  2023 - 2022</t>
  </si>
  <si>
    <t>REVERSION DE PROVISIONES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</si>
</sst>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3" tint="0.39997558519241921"/>
      <name val="Arial"/>
      <family val="2"/>
    </font>
    <font>
      <b/>
      <sz val="12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 style="dashed">
        <color auto="1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 applyFill="1"/>
    <xf numFmtId="0" fontId="6" fillId="0" borderId="0" xfId="0" applyFont="1" applyFill="1"/>
    <xf numFmtId="0" fontId="1" fillId="0" borderId="0" xfId="0" applyFont="1" applyFill="1"/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4" fontId="5" fillId="0" borderId="0" xfId="0" applyNumberFormat="1" applyFont="1" applyFill="1" applyBorder="1"/>
    <xf numFmtId="4" fontId="0" fillId="0" borderId="0" xfId="0" applyNumberFormat="1" applyFill="1"/>
    <xf numFmtId="0" fontId="1" fillId="0" borderId="2" xfId="0" applyFont="1" applyFill="1" applyBorder="1"/>
    <xf numFmtId="4" fontId="1" fillId="0" borderId="0" xfId="0" applyNumberFormat="1" applyFont="1" applyFill="1"/>
    <xf numFmtId="4" fontId="1" fillId="0" borderId="0" xfId="0" applyNumberFormat="1" applyFont="1" applyFill="1" applyBorder="1"/>
    <xf numFmtId="164" fontId="6" fillId="0" borderId="0" xfId="0" applyNumberFormat="1" applyFont="1" applyFill="1" applyBorder="1"/>
    <xf numFmtId="164" fontId="0" fillId="0" borderId="0" xfId="0" applyNumberFormat="1" applyFill="1"/>
    <xf numFmtId="3" fontId="1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/>
    <xf numFmtId="4" fontId="6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quotePrefix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0" fontId="6" fillId="0" borderId="0" xfId="0" quotePrefix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5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9" fontId="1" fillId="0" borderId="1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10" fillId="0" borderId="0" xfId="0" applyNumberFormat="1" applyFont="1" applyFill="1" applyBorder="1"/>
    <xf numFmtId="3" fontId="9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/>
    <xf numFmtId="3" fontId="9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0" fontId="0" fillId="0" borderId="0" xfId="0" applyFill="1"/>
    <xf numFmtId="4" fontId="5" fillId="0" borderId="0" xfId="0" quotePrefix="1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5" xfId="0" applyFill="1" applyBorder="1"/>
    <xf numFmtId="0" fontId="1" fillId="0" borderId="5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1" fillId="0" borderId="5" xfId="0" applyFont="1" applyFill="1" applyBorder="1"/>
    <xf numFmtId="0" fontId="1" fillId="0" borderId="1" xfId="0" applyFont="1" applyFill="1" applyBorder="1"/>
    <xf numFmtId="0" fontId="6" fillId="0" borderId="5" xfId="0" applyFont="1" applyFill="1" applyBorder="1"/>
    <xf numFmtId="38" fontId="6" fillId="0" borderId="1" xfId="0" applyNumberFormat="1" applyFont="1" applyFill="1" applyBorder="1"/>
    <xf numFmtId="9" fontId="9" fillId="0" borderId="1" xfId="1" applyNumberFormat="1" applyFont="1" applyFill="1" applyBorder="1"/>
    <xf numFmtId="9" fontId="10" fillId="0" borderId="1" xfId="0" applyNumberFormat="1" applyFont="1" applyFill="1" applyBorder="1"/>
    <xf numFmtId="0" fontId="6" fillId="0" borderId="5" xfId="0" quotePrefix="1" applyFont="1" applyFill="1" applyBorder="1" applyAlignment="1">
      <alignment horizontal="right"/>
    </xf>
    <xf numFmtId="0" fontId="4" fillId="0" borderId="5" xfId="0" quotePrefix="1" applyFont="1" applyFill="1" applyBorder="1" applyAlignment="1">
      <alignment horizontal="left"/>
    </xf>
    <xf numFmtId="9" fontId="10" fillId="0" borderId="1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9" fontId="9" fillId="0" borderId="1" xfId="0" applyNumberFormat="1" applyFont="1" applyFill="1" applyBorder="1"/>
    <xf numFmtId="0" fontId="0" fillId="0" borderId="1" xfId="0" applyFill="1" applyBorder="1" applyAlignment="1"/>
    <xf numFmtId="4" fontId="4" fillId="0" borderId="9" xfId="0" applyNumberFormat="1" applyFont="1" applyFill="1" applyBorder="1" applyAlignment="1">
      <alignment horizontal="center"/>
    </xf>
    <xf numFmtId="9" fontId="9" fillId="0" borderId="9" xfId="1" applyNumberFormat="1" applyFont="1" applyFill="1" applyBorder="1"/>
    <xf numFmtId="9" fontId="10" fillId="0" borderId="9" xfId="0" applyNumberFormat="1" applyFont="1" applyFill="1" applyBorder="1"/>
    <xf numFmtId="3" fontId="9" fillId="0" borderId="11" xfId="0" applyNumberFormat="1" applyFont="1" applyFill="1" applyBorder="1"/>
    <xf numFmtId="9" fontId="9" fillId="0" borderId="10" xfId="1" applyNumberFormat="1" applyFont="1" applyFill="1" applyBorder="1"/>
    <xf numFmtId="9" fontId="9" fillId="0" borderId="12" xfId="1" applyNumberFormat="1" applyFont="1" applyFill="1" applyBorder="1"/>
    <xf numFmtId="0" fontId="4" fillId="0" borderId="11" xfId="0" applyFont="1" applyFill="1" applyBorder="1" applyAlignment="1">
      <alignment horizontal="center"/>
    </xf>
    <xf numFmtId="3" fontId="5" fillId="0" borderId="11" xfId="0" applyNumberFormat="1" applyFont="1" applyFill="1" applyBorder="1"/>
    <xf numFmtId="9" fontId="5" fillId="0" borderId="12" xfId="1" applyNumberFormat="1" applyFont="1" applyFill="1" applyBorder="1" applyAlignment="1">
      <alignment horizontal="center"/>
    </xf>
    <xf numFmtId="0" fontId="6" fillId="0" borderId="6" xfId="0" applyFont="1" applyFill="1" applyBorder="1"/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3" fontId="9" fillId="0" borderId="13" xfId="0" applyNumberFormat="1" applyFont="1" applyFill="1" applyBorder="1"/>
    <xf numFmtId="9" fontId="9" fillId="0" borderId="14" xfId="1" applyNumberFormat="1" applyFont="1" applyFill="1" applyBorder="1"/>
    <xf numFmtId="0" fontId="6" fillId="0" borderId="7" xfId="0" applyFont="1" applyFill="1" applyBorder="1"/>
    <xf numFmtId="9" fontId="9" fillId="0" borderId="15" xfId="1" applyNumberFormat="1" applyFont="1" applyFill="1" applyBorder="1"/>
    <xf numFmtId="0" fontId="4" fillId="0" borderId="0" xfId="0" quotePrefix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3" fontId="9" fillId="0" borderId="2" xfId="0" applyNumberFormat="1" applyFont="1" applyFill="1" applyBorder="1"/>
    <xf numFmtId="0" fontId="4" fillId="0" borderId="4" xfId="0" applyFont="1" applyFill="1" applyBorder="1" applyAlignment="1">
      <alignment horizontal="left"/>
    </xf>
    <xf numFmtId="9" fontId="9" fillId="0" borderId="3" xfId="1" applyNumberFormat="1" applyFont="1" applyFill="1" applyBorder="1"/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3" fontId="9" fillId="0" borderId="0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9" fontId="10" fillId="0" borderId="0" xfId="0" applyNumberFormat="1" applyFont="1" applyFill="1" applyBorder="1"/>
    <xf numFmtId="9" fontId="9" fillId="0" borderId="0" xfId="1" applyNumberFormat="1" applyFont="1" applyFill="1" applyBorder="1"/>
    <xf numFmtId="0" fontId="6" fillId="0" borderId="17" xfId="0" applyFont="1" applyFill="1" applyBorder="1" applyAlignment="1">
      <alignment horizontal="right"/>
    </xf>
    <xf numFmtId="0" fontId="4" fillId="0" borderId="17" xfId="0" quotePrefix="1" applyFont="1" applyFill="1" applyBorder="1" applyAlignment="1">
      <alignment horizontal="left"/>
    </xf>
    <xf numFmtId="9" fontId="9" fillId="0" borderId="0" xfId="0" applyNumberFormat="1" applyFont="1" applyFill="1" applyBorder="1"/>
    <xf numFmtId="9" fontId="9" fillId="0" borderId="2" xfId="1" applyNumberFormat="1" applyFont="1" applyFill="1" applyBorder="1"/>
    <xf numFmtId="0" fontId="4" fillId="0" borderId="18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9" fontId="9" fillId="0" borderId="1" xfId="1" applyNumberFormat="1" applyFont="1" applyFill="1" applyBorder="1" applyAlignment="1">
      <alignment horizontal="right"/>
    </xf>
    <xf numFmtId="9" fontId="10" fillId="0" borderId="19" xfId="0" applyNumberFormat="1" applyFont="1" applyFill="1" applyBorder="1"/>
    <xf numFmtId="9" fontId="10" fillId="0" borderId="19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9" fillId="0" borderId="20" xfId="0" applyNumberFormat="1" applyFont="1" applyFill="1" applyBorder="1"/>
    <xf numFmtId="9" fontId="9" fillId="0" borderId="21" xfId="1" applyNumberFormat="1" applyFont="1" applyFill="1" applyBorder="1"/>
    <xf numFmtId="3" fontId="9" fillId="0" borderId="22" xfId="0" applyNumberFormat="1" applyFont="1" applyFill="1" applyBorder="1"/>
    <xf numFmtId="9" fontId="9" fillId="0" borderId="23" xfId="0" applyNumberFormat="1" applyFont="1" applyFill="1" applyBorder="1"/>
    <xf numFmtId="3" fontId="1" fillId="0" borderId="0" xfId="0" applyNumberFormat="1" applyFont="1" applyAlignment="1">
      <alignment horizontal="right"/>
    </xf>
    <xf numFmtId="9" fontId="9" fillId="0" borderId="9" xfId="1" applyNumberFormat="1" applyFont="1" applyFill="1" applyBorder="1" applyAlignment="1">
      <alignment horizontal="right"/>
    </xf>
    <xf numFmtId="9" fontId="10" fillId="0" borderId="9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6" fillId="0" borderId="6" xfId="0" quotePrefix="1" applyFont="1" applyFill="1" applyBorder="1" applyAlignment="1">
      <alignment horizontal="right"/>
    </xf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/>
    </xf>
    <xf numFmtId="3" fontId="10" fillId="0" borderId="7" xfId="0" applyNumberFormat="1" applyFont="1" applyFill="1" applyBorder="1" applyAlignment="1"/>
    <xf numFmtId="3" fontId="10" fillId="0" borderId="7" xfId="0" applyNumberFormat="1" applyFont="1" applyFill="1" applyBorder="1"/>
    <xf numFmtId="9" fontId="10" fillId="0" borderId="7" xfId="0" applyNumberFormat="1" applyFont="1" applyFill="1" applyBorder="1" applyAlignment="1">
      <alignment horizontal="right"/>
    </xf>
    <xf numFmtId="0" fontId="6" fillId="0" borderId="7" xfId="0" quotePrefix="1" applyFont="1" applyFill="1" applyBorder="1" applyAlignment="1">
      <alignment horizontal="right"/>
    </xf>
    <xf numFmtId="9" fontId="10" fillId="0" borderId="8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4" fontId="8" fillId="0" borderId="7" xfId="0" applyNumberFormat="1" applyFont="1" applyFill="1" applyBorder="1"/>
    <xf numFmtId="3" fontId="8" fillId="0" borderId="7" xfId="0" applyNumberFormat="1" applyFont="1" applyFill="1" applyBorder="1"/>
    <xf numFmtId="3" fontId="5" fillId="0" borderId="7" xfId="0" applyNumberFormat="1" applyFont="1" applyFill="1" applyBorder="1"/>
    <xf numFmtId="9" fontId="5" fillId="0" borderId="8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123825</xdr:rowOff>
    </xdr:from>
    <xdr:to>
      <xdr:col>1</xdr:col>
      <xdr:colOff>1587666</xdr:colOff>
      <xdr:row>4</xdr:row>
      <xdr:rowOff>161926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23825"/>
          <a:ext cx="1463841" cy="952501"/>
        </a:xfrm>
        <a:prstGeom prst="rect">
          <a:avLst/>
        </a:prstGeom>
      </xdr:spPr>
    </xdr:pic>
    <xdr:clientData/>
  </xdr:twoCellAnchor>
  <xdr:twoCellAnchor editAs="oneCell">
    <xdr:from>
      <xdr:col>11</xdr:col>
      <xdr:colOff>41847</xdr:colOff>
      <xdr:row>0</xdr:row>
      <xdr:rowOff>206546</xdr:rowOff>
    </xdr:from>
    <xdr:to>
      <xdr:col>12</xdr:col>
      <xdr:colOff>219075</xdr:colOff>
      <xdr:row>4</xdr:row>
      <xdr:rowOff>28575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57147" y="206546"/>
          <a:ext cx="1110678" cy="736429"/>
        </a:xfrm>
        <a:prstGeom prst="rect">
          <a:avLst/>
        </a:prstGeom>
        <a:solidFill>
          <a:srgbClr val="1F497D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220579</xdr:colOff>
      <xdr:row>0</xdr:row>
      <xdr:rowOff>70185</xdr:rowOff>
    </xdr:from>
    <xdr:to>
      <xdr:col>1</xdr:col>
      <xdr:colOff>1102894</xdr:colOff>
      <xdr:row>6</xdr:row>
      <xdr:rowOff>20054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579" y="70185"/>
          <a:ext cx="1463841" cy="952501"/>
        </a:xfrm>
        <a:prstGeom prst="rect">
          <a:avLst/>
        </a:prstGeom>
      </xdr:spPr>
    </xdr:pic>
    <xdr:clientData/>
  </xdr:twoCellAnchor>
  <xdr:twoCellAnchor editAs="oneCell">
    <xdr:from>
      <xdr:col>4</xdr:col>
      <xdr:colOff>1398913</xdr:colOff>
      <xdr:row>0</xdr:row>
      <xdr:rowOff>140368</xdr:rowOff>
    </xdr:from>
    <xdr:to>
      <xdr:col>5</xdr:col>
      <xdr:colOff>356998</xdr:colOff>
      <xdr:row>4</xdr:row>
      <xdr:rowOff>50132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5281" y="140368"/>
          <a:ext cx="1073638" cy="711869"/>
        </a:xfrm>
        <a:prstGeom prst="rect">
          <a:avLst/>
        </a:prstGeom>
        <a:solidFill>
          <a:schemeClr val="tx2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"/>
  <sheetViews>
    <sheetView zoomScaleNormal="100" workbookViewId="0">
      <selection activeCell="D13" sqref="D13"/>
    </sheetView>
  </sheetViews>
  <sheetFormatPr baseColWidth="10" defaultColWidth="11.42578125" defaultRowHeight="12.75" x14ac:dyDescent="0.2"/>
  <cols>
    <col min="1" max="1" width="5.140625" style="50" customWidth="1"/>
    <col min="2" max="2" width="25.42578125" style="50" customWidth="1"/>
    <col min="3" max="3" width="1.42578125" style="43" customWidth="1"/>
    <col min="4" max="4" width="17.85546875" style="10" customWidth="1"/>
    <col min="5" max="5" width="18.28515625" style="10" customWidth="1"/>
    <col min="6" max="6" width="14.85546875" style="10" bestFit="1" customWidth="1"/>
    <col min="7" max="7" width="10.85546875" style="10" customWidth="1"/>
    <col min="8" max="8" width="4.42578125" style="50" bestFit="1" customWidth="1"/>
    <col min="9" max="9" width="22.28515625" style="50" customWidth="1"/>
    <col min="10" max="10" width="2" style="43" customWidth="1"/>
    <col min="11" max="11" width="14.42578125" style="15" customWidth="1"/>
    <col min="12" max="12" width="14" style="10" customWidth="1"/>
    <col min="13" max="13" width="13.28515625" style="10" bestFit="1" customWidth="1"/>
    <col min="14" max="14" width="7.42578125" style="50" customWidth="1"/>
    <col min="15" max="16384" width="11.42578125" style="50"/>
  </cols>
  <sheetData>
    <row r="1" spans="1:14" s="1" customFormat="1" ht="18" x14ac:dyDescent="0.25">
      <c r="A1" s="142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1" customFormat="1" ht="18" x14ac:dyDescent="0.25">
      <c r="A2" s="145" t="s">
        <v>145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1" customFormat="1" ht="18" x14ac:dyDescent="0.25">
      <c r="A3" s="145" t="s">
        <v>150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7"/>
    </row>
    <row r="4" spans="1:14" s="1" customFormat="1" ht="18" x14ac:dyDescent="0.25">
      <c r="A4" s="145" t="s">
        <v>159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7"/>
    </row>
    <row r="5" spans="1:14" s="1" customFormat="1" ht="18" x14ac:dyDescent="0.25">
      <c r="A5" s="148" t="s">
        <v>48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</row>
    <row r="6" spans="1:14" s="2" customFormat="1" ht="14.25" customHeight="1" x14ac:dyDescent="0.2">
      <c r="A6" s="151" t="s">
        <v>0</v>
      </c>
      <c r="B6" s="152" t="s">
        <v>28</v>
      </c>
      <c r="C6" s="152"/>
      <c r="D6" s="56">
        <v>2023</v>
      </c>
      <c r="E6" s="56">
        <v>2022</v>
      </c>
      <c r="F6" s="22" t="s">
        <v>2</v>
      </c>
      <c r="G6" s="153" t="s">
        <v>128</v>
      </c>
      <c r="H6" s="154" t="s">
        <v>0</v>
      </c>
      <c r="I6" s="152" t="s">
        <v>28</v>
      </c>
      <c r="J6" s="152"/>
      <c r="K6" s="56">
        <v>2023</v>
      </c>
      <c r="L6" s="56">
        <v>2022</v>
      </c>
      <c r="M6" s="22" t="s">
        <v>2</v>
      </c>
      <c r="N6" s="155" t="s">
        <v>128</v>
      </c>
    </row>
    <row r="7" spans="1:14" s="2" customFormat="1" ht="12" customHeight="1" x14ac:dyDescent="0.2">
      <c r="A7" s="151"/>
      <c r="B7" s="152"/>
      <c r="C7" s="152"/>
      <c r="D7" s="56" t="s">
        <v>160</v>
      </c>
      <c r="E7" s="56" t="s">
        <v>160</v>
      </c>
      <c r="F7" s="22" t="s">
        <v>4</v>
      </c>
      <c r="G7" s="153"/>
      <c r="H7" s="154"/>
      <c r="I7" s="152"/>
      <c r="J7" s="152"/>
      <c r="K7" s="56" t="s">
        <v>160</v>
      </c>
      <c r="L7" s="56" t="s">
        <v>160</v>
      </c>
      <c r="M7" s="22" t="s">
        <v>4</v>
      </c>
      <c r="N7" s="155"/>
    </row>
    <row r="8" spans="1:14" s="2" customFormat="1" ht="15.75" customHeight="1" x14ac:dyDescent="0.2">
      <c r="A8" s="71"/>
      <c r="B8" s="137" t="s">
        <v>1</v>
      </c>
      <c r="C8" s="22"/>
      <c r="D8" s="53"/>
      <c r="E8" s="53"/>
      <c r="F8" s="53"/>
      <c r="G8" s="81"/>
      <c r="H8" s="20"/>
      <c r="I8" s="137" t="s">
        <v>3</v>
      </c>
      <c r="J8" s="22"/>
      <c r="K8" s="14"/>
      <c r="L8" s="21"/>
      <c r="M8" s="21"/>
      <c r="N8" s="72"/>
    </row>
    <row r="9" spans="1:14" s="2" customFormat="1" ht="21.75" customHeight="1" x14ac:dyDescent="0.2">
      <c r="A9" s="71"/>
      <c r="B9" s="19" t="s">
        <v>49</v>
      </c>
      <c r="C9" s="22"/>
      <c r="D9" s="84">
        <f>+D10+D14+D16+D22+D26</f>
        <v>213793802978.83002</v>
      </c>
      <c r="E9" s="84">
        <f>+E10+E14+E16+E22+E26</f>
        <v>152050868919.88</v>
      </c>
      <c r="F9" s="84">
        <f>+F10+F14+F16+F22+F26</f>
        <v>61742934058.949997</v>
      </c>
      <c r="G9" s="85">
        <f>+F9/E9</f>
        <v>0.40606761735432195</v>
      </c>
      <c r="H9" s="20"/>
      <c r="I9" s="19" t="s">
        <v>73</v>
      </c>
      <c r="J9" s="22"/>
      <c r="K9" s="84">
        <f>+K10+K18+K21+K25</f>
        <v>37365145636.169998</v>
      </c>
      <c r="L9" s="84">
        <f>+L10+L18+L21+L25</f>
        <v>21943958857.920002</v>
      </c>
      <c r="M9" s="84">
        <f>+M10+M18+M21+M25</f>
        <v>15421186778.25</v>
      </c>
      <c r="N9" s="86">
        <f>+M9/L9</f>
        <v>0.70275317585569541</v>
      </c>
    </row>
    <row r="10" spans="1:14" s="2" customFormat="1" ht="26.25" customHeight="1" x14ac:dyDescent="0.2">
      <c r="A10" s="76">
        <v>11</v>
      </c>
      <c r="B10" s="97" t="s">
        <v>50</v>
      </c>
      <c r="C10" s="22"/>
      <c r="D10" s="45">
        <f>SUM(D11:D13)</f>
        <v>51804228522.32</v>
      </c>
      <c r="E10" s="45">
        <f>SUM(E11:E13)</f>
        <v>143566106480.47</v>
      </c>
      <c r="F10" s="45">
        <f>SUM(F11:F13)</f>
        <v>-91761877958.149994</v>
      </c>
      <c r="G10" s="82">
        <f>+F10/E10</f>
        <v>-0.63916115166522824</v>
      </c>
      <c r="H10" s="24">
        <v>24</v>
      </c>
      <c r="I10" s="23" t="s">
        <v>74</v>
      </c>
      <c r="J10" s="22"/>
      <c r="K10" s="45">
        <f>SUM(K11:K16)</f>
        <v>13684181302.110001</v>
      </c>
      <c r="L10" s="45">
        <f>SUM(L11:L16)</f>
        <v>2915595971.1799998</v>
      </c>
      <c r="M10" s="45">
        <f>SUM(M11:M16)</f>
        <v>10768585330.93</v>
      </c>
      <c r="N10" s="73">
        <f t="shared" ref="N10:N14" si="0">+M10/L10</f>
        <v>3.6934422455563141</v>
      </c>
    </row>
    <row r="11" spans="1:14" s="2" customFormat="1" ht="24.75" customHeight="1" x14ac:dyDescent="0.2">
      <c r="A11" s="71">
        <v>1105</v>
      </c>
      <c r="B11" s="46" t="s">
        <v>152</v>
      </c>
      <c r="C11" s="41"/>
      <c r="D11" s="44">
        <v>589493398</v>
      </c>
      <c r="E11" s="44">
        <v>461259032</v>
      </c>
      <c r="F11" s="44">
        <f t="shared" ref="F11" si="1">+D11-E11</f>
        <v>128234366</v>
      </c>
      <c r="G11" s="83">
        <f t="shared" ref="G11" si="2">+F11/E11</f>
        <v>0.2780094417750068</v>
      </c>
      <c r="H11" s="25">
        <v>2401</v>
      </c>
      <c r="I11" s="46" t="s">
        <v>75</v>
      </c>
      <c r="J11" s="41"/>
      <c r="K11" s="44">
        <v>11427543709.1</v>
      </c>
      <c r="L11" s="44">
        <v>1049180118.41</v>
      </c>
      <c r="M11" s="44">
        <f>+K11-L11</f>
        <v>10378363590.690001</v>
      </c>
      <c r="N11" s="74">
        <f t="shared" si="0"/>
        <v>9.8918797721959209</v>
      </c>
    </row>
    <row r="12" spans="1:14" s="2" customFormat="1" ht="26.25" customHeight="1" x14ac:dyDescent="0.2">
      <c r="A12" s="71">
        <v>1110</v>
      </c>
      <c r="B12" s="46" t="s">
        <v>51</v>
      </c>
      <c r="C12" s="41"/>
      <c r="D12" s="44">
        <v>42140091042.809998</v>
      </c>
      <c r="E12" s="44">
        <v>31810269922.43</v>
      </c>
      <c r="F12" s="44">
        <f t="shared" ref="F12:F15" si="3">+D12-E12</f>
        <v>10329821120.379997</v>
      </c>
      <c r="G12" s="83">
        <f t="shared" ref="G12:G13" si="4">+F12/E12</f>
        <v>0.32473226871603039</v>
      </c>
      <c r="H12" s="25">
        <v>2407</v>
      </c>
      <c r="I12" s="46" t="s">
        <v>76</v>
      </c>
      <c r="J12" s="41"/>
      <c r="K12" s="44">
        <v>248602777</v>
      </c>
      <c r="L12" s="44">
        <v>266339813</v>
      </c>
      <c r="M12" s="44">
        <f t="shared" ref="M12:M14" si="5">+K12-L12</f>
        <v>-17737036</v>
      </c>
      <c r="N12" s="74">
        <f t="shared" si="0"/>
        <v>-6.6595511201323856E-2</v>
      </c>
    </row>
    <row r="13" spans="1:14" s="2" customFormat="1" ht="18" customHeight="1" x14ac:dyDescent="0.2">
      <c r="A13" s="71">
        <v>1133</v>
      </c>
      <c r="B13" s="20" t="s">
        <v>52</v>
      </c>
      <c r="C13" s="41"/>
      <c r="D13" s="44">
        <v>9074644081.5100002</v>
      </c>
      <c r="E13" s="44">
        <v>111294577526.03999</v>
      </c>
      <c r="F13" s="44">
        <f t="shared" si="3"/>
        <v>-102219933444.53</v>
      </c>
      <c r="G13" s="83">
        <f t="shared" si="4"/>
        <v>-0.91846283724481759</v>
      </c>
      <c r="H13" s="25">
        <v>2424</v>
      </c>
      <c r="I13" s="46" t="s">
        <v>77</v>
      </c>
      <c r="J13" s="41"/>
      <c r="K13" s="44">
        <v>1449871470</v>
      </c>
      <c r="L13" s="44">
        <v>994215278</v>
      </c>
      <c r="M13" s="44">
        <f t="shared" si="5"/>
        <v>455656192</v>
      </c>
      <c r="N13" s="74">
        <f t="shared" si="0"/>
        <v>0.45830737274186206</v>
      </c>
    </row>
    <row r="14" spans="1:14" s="2" customFormat="1" ht="28.15" customHeight="1" x14ac:dyDescent="0.2">
      <c r="A14" s="76">
        <v>12</v>
      </c>
      <c r="B14" s="97" t="s">
        <v>157</v>
      </c>
      <c r="C14" s="41"/>
      <c r="D14" s="45">
        <f>+D15</f>
        <v>137735356609.98999</v>
      </c>
      <c r="E14" s="45">
        <f>+E15</f>
        <v>0</v>
      </c>
      <c r="F14" s="45">
        <f>+F15</f>
        <v>137735356609.98999</v>
      </c>
      <c r="G14" s="135" t="s">
        <v>5</v>
      </c>
      <c r="H14" s="25">
        <v>2436</v>
      </c>
      <c r="I14" s="46" t="s">
        <v>78</v>
      </c>
      <c r="J14" s="41"/>
      <c r="K14" s="44">
        <v>132384811</v>
      </c>
      <c r="L14" s="44">
        <v>137719311</v>
      </c>
      <c r="M14" s="44">
        <f t="shared" si="5"/>
        <v>-5334500</v>
      </c>
      <c r="N14" s="74">
        <f t="shared" si="0"/>
        <v>-3.8734582399994728E-2</v>
      </c>
    </row>
    <row r="15" spans="1:14" s="2" customFormat="1" ht="36" customHeight="1" x14ac:dyDescent="0.2">
      <c r="A15" s="71">
        <v>1223</v>
      </c>
      <c r="B15" s="46" t="s">
        <v>158</v>
      </c>
      <c r="C15" s="41"/>
      <c r="D15" s="44">
        <v>137735356609.98999</v>
      </c>
      <c r="E15" s="44">
        <v>0</v>
      </c>
      <c r="F15" s="44">
        <f t="shared" si="3"/>
        <v>137735356609.98999</v>
      </c>
      <c r="G15" s="136" t="s">
        <v>5</v>
      </c>
      <c r="H15" s="25">
        <v>2440</v>
      </c>
      <c r="I15" s="46" t="s">
        <v>79</v>
      </c>
      <c r="J15" s="41"/>
      <c r="K15" s="44">
        <v>19296695.199999999</v>
      </c>
      <c r="L15" s="44">
        <v>43518263.770000003</v>
      </c>
      <c r="M15" s="44">
        <f t="shared" ref="M15" si="6">+K15-L15</f>
        <v>-24221568.570000004</v>
      </c>
      <c r="N15" s="74">
        <f>+M15/L15</f>
        <v>-0.5565839827161837</v>
      </c>
    </row>
    <row r="16" spans="1:14" s="2" customFormat="1" ht="20.25" customHeight="1" x14ac:dyDescent="0.2">
      <c r="A16" s="76">
        <v>13</v>
      </c>
      <c r="B16" s="23" t="s">
        <v>53</v>
      </c>
      <c r="C16" s="22"/>
      <c r="D16" s="45">
        <f>SUM(D17:D21)</f>
        <v>10074722061.68</v>
      </c>
      <c r="E16" s="45">
        <f>SUM(E17:E21)</f>
        <v>6937843013.1800003</v>
      </c>
      <c r="F16" s="45">
        <f>SUM(F17:F21)</f>
        <v>3136879048.5</v>
      </c>
      <c r="G16" s="82">
        <f>+F16/E16</f>
        <v>0.45214039039810927</v>
      </c>
      <c r="H16" s="20">
        <v>2490</v>
      </c>
      <c r="I16" s="20" t="s">
        <v>80</v>
      </c>
      <c r="J16" s="41"/>
      <c r="K16" s="44">
        <v>406481839.81</v>
      </c>
      <c r="L16" s="44">
        <v>424623187</v>
      </c>
      <c r="M16" s="44">
        <f t="shared" ref="M16" si="7">+K16-L16</f>
        <v>-18141347.189999998</v>
      </c>
      <c r="N16" s="74">
        <f t="shared" ref="N16" si="8">+M16/L16</f>
        <v>-4.2723402172571416E-2</v>
      </c>
    </row>
    <row r="17" spans="1:14" s="2" customFormat="1" ht="20.25" customHeight="1" x14ac:dyDescent="0.2">
      <c r="A17" s="75">
        <v>1311</v>
      </c>
      <c r="B17" s="46" t="s">
        <v>154</v>
      </c>
      <c r="C17" s="41"/>
      <c r="D17" s="44">
        <v>0</v>
      </c>
      <c r="E17" s="44">
        <v>15596687</v>
      </c>
      <c r="F17" s="44">
        <f t="shared" ref="F17" si="9">+D17-E17</f>
        <v>-15596687</v>
      </c>
      <c r="G17" s="83">
        <f>+F17/E17</f>
        <v>-1</v>
      </c>
      <c r="H17" s="20"/>
      <c r="I17" s="46"/>
      <c r="J17" s="41"/>
      <c r="K17" s="44"/>
      <c r="L17" s="44"/>
      <c r="M17" s="44"/>
      <c r="N17" s="77"/>
    </row>
    <row r="18" spans="1:14" s="2" customFormat="1" ht="21.75" customHeight="1" x14ac:dyDescent="0.2">
      <c r="A18" s="75">
        <v>1316</v>
      </c>
      <c r="B18" s="46" t="s">
        <v>6</v>
      </c>
      <c r="C18" s="41"/>
      <c r="D18" s="44">
        <v>353500</v>
      </c>
      <c r="E18" s="44">
        <v>393500</v>
      </c>
      <c r="F18" s="44">
        <f t="shared" ref="F18:F21" si="10">+D18-E18</f>
        <v>-40000</v>
      </c>
      <c r="G18" s="83">
        <f>+F18/E18</f>
        <v>-0.10165184243964422</v>
      </c>
      <c r="H18" s="24">
        <v>25</v>
      </c>
      <c r="I18" s="97" t="s">
        <v>81</v>
      </c>
      <c r="J18" s="22"/>
      <c r="K18" s="45">
        <f>+K19</f>
        <v>13580815520.34</v>
      </c>
      <c r="L18" s="45">
        <f>+L19</f>
        <v>10286541272.700001</v>
      </c>
      <c r="M18" s="45">
        <f>+M19</f>
        <v>3294274247.6399994</v>
      </c>
      <c r="N18" s="73">
        <f>+M18/L18</f>
        <v>0.32025091430711011</v>
      </c>
    </row>
    <row r="19" spans="1:14" s="2" customFormat="1" ht="33" customHeight="1" x14ac:dyDescent="0.2">
      <c r="A19" s="78">
        <v>1317</v>
      </c>
      <c r="B19" s="46" t="s">
        <v>54</v>
      </c>
      <c r="C19" s="41"/>
      <c r="D19" s="44">
        <v>9488683428</v>
      </c>
      <c r="E19" s="44">
        <v>4379032227</v>
      </c>
      <c r="F19" s="44">
        <f t="shared" si="10"/>
        <v>5109651201</v>
      </c>
      <c r="G19" s="83">
        <f>+F19/E19</f>
        <v>1.16684484975817</v>
      </c>
      <c r="H19" s="27">
        <v>2511</v>
      </c>
      <c r="I19" s="46" t="s">
        <v>82</v>
      </c>
      <c r="J19" s="41"/>
      <c r="K19" s="44">
        <v>13580815520.34</v>
      </c>
      <c r="L19" s="44">
        <v>10286541272.700001</v>
      </c>
      <c r="M19" s="44">
        <f>+K19-L19</f>
        <v>3294274247.6399994</v>
      </c>
      <c r="N19" s="74">
        <f>+M19/L19</f>
        <v>0.32025091430711011</v>
      </c>
    </row>
    <row r="20" spans="1:14" s="2" customFormat="1" ht="20.25" customHeight="1" x14ac:dyDescent="0.2">
      <c r="A20" s="78">
        <v>1337</v>
      </c>
      <c r="B20" s="46" t="s">
        <v>139</v>
      </c>
      <c r="C20" s="41"/>
      <c r="D20" s="44">
        <v>547795343.67999995</v>
      </c>
      <c r="E20" s="44">
        <v>2523122697.1799998</v>
      </c>
      <c r="F20" s="44">
        <f t="shared" si="10"/>
        <v>-1975327353.5</v>
      </c>
      <c r="G20" s="83">
        <f>+F20/E20</f>
        <v>-0.78288993068301815</v>
      </c>
      <c r="H20" s="20"/>
      <c r="I20" s="20"/>
      <c r="J20" s="41"/>
      <c r="K20" s="44"/>
      <c r="L20" s="44"/>
      <c r="M20" s="44"/>
      <c r="N20" s="79"/>
    </row>
    <row r="21" spans="1:14" s="2" customFormat="1" ht="21.75" customHeight="1" x14ac:dyDescent="0.2">
      <c r="A21" s="78">
        <v>1384</v>
      </c>
      <c r="B21" s="46" t="s">
        <v>55</v>
      </c>
      <c r="C21" s="41"/>
      <c r="D21" s="44">
        <v>37889790</v>
      </c>
      <c r="E21" s="44">
        <v>19697902</v>
      </c>
      <c r="F21" s="44">
        <f t="shared" si="10"/>
        <v>18191888</v>
      </c>
      <c r="G21" s="83">
        <f t="shared" ref="G21:G27" si="11">+F21/E21</f>
        <v>0.92354444651009027</v>
      </c>
      <c r="H21" s="24">
        <v>27</v>
      </c>
      <c r="I21" s="23" t="s">
        <v>83</v>
      </c>
      <c r="J21" s="22"/>
      <c r="K21" s="45">
        <f>SUM(K22:K23)</f>
        <v>220057233</v>
      </c>
      <c r="L21" s="45">
        <f>SUM(L22:L23)</f>
        <v>43517874</v>
      </c>
      <c r="M21" s="45">
        <f>SUM(M22:M23)</f>
        <v>176539359</v>
      </c>
      <c r="N21" s="73">
        <f>+M21/L21</f>
        <v>4.0567091811516347</v>
      </c>
    </row>
    <row r="22" spans="1:14" s="2" customFormat="1" ht="18" customHeight="1" x14ac:dyDescent="0.2">
      <c r="A22" s="76">
        <v>15</v>
      </c>
      <c r="B22" s="23" t="s">
        <v>57</v>
      </c>
      <c r="C22" s="22"/>
      <c r="D22" s="45">
        <f>SUM(D23:D25)</f>
        <v>396993809.44999999</v>
      </c>
      <c r="E22" s="45">
        <f>SUM(E23:E25)</f>
        <v>336852668.47999996</v>
      </c>
      <c r="F22" s="45">
        <f>SUM(F23:F25)</f>
        <v>60141140.969999991</v>
      </c>
      <c r="G22" s="82">
        <f t="shared" si="11"/>
        <v>0.17853841337038648</v>
      </c>
      <c r="H22" s="25">
        <v>2701</v>
      </c>
      <c r="I22" s="46" t="s">
        <v>27</v>
      </c>
      <c r="J22" s="41"/>
      <c r="K22" s="44">
        <v>220057233</v>
      </c>
      <c r="L22" s="44">
        <v>43517874</v>
      </c>
      <c r="M22" s="44">
        <f>+K22-L22</f>
        <v>176539359</v>
      </c>
      <c r="N22" s="74">
        <f>+M22/L22</f>
        <v>4.0567091811516347</v>
      </c>
    </row>
    <row r="23" spans="1:14" s="2" customFormat="1" ht="19.5" customHeight="1" x14ac:dyDescent="0.2">
      <c r="A23" s="78">
        <v>1510</v>
      </c>
      <c r="B23" s="46" t="s">
        <v>58</v>
      </c>
      <c r="C23" s="41"/>
      <c r="D23" s="44">
        <v>127525234.06999999</v>
      </c>
      <c r="E23" s="44">
        <v>110020121.73</v>
      </c>
      <c r="F23" s="44">
        <f>+D23-E23</f>
        <v>17505112.339999989</v>
      </c>
      <c r="G23" s="83">
        <f t="shared" si="11"/>
        <v>0.15910828005589037</v>
      </c>
      <c r="H23" s="25"/>
      <c r="I23" s="46"/>
      <c r="J23" s="42"/>
      <c r="K23" s="44"/>
      <c r="L23" s="44"/>
      <c r="M23" s="44"/>
      <c r="N23" s="74"/>
    </row>
    <row r="24" spans="1:14" s="2" customFormat="1" ht="20.25" customHeight="1" x14ac:dyDescent="0.2">
      <c r="A24" s="78">
        <v>1514</v>
      </c>
      <c r="B24" s="46" t="s">
        <v>59</v>
      </c>
      <c r="C24" s="41"/>
      <c r="D24" s="44">
        <v>266076811.19</v>
      </c>
      <c r="E24" s="44">
        <v>223926847.34999999</v>
      </c>
      <c r="F24" s="44">
        <f>+D24-E24</f>
        <v>42149963.840000004</v>
      </c>
      <c r="G24" s="83">
        <f t="shared" si="11"/>
        <v>0.18823095282594307</v>
      </c>
      <c r="H24" s="26"/>
      <c r="I24" s="27"/>
      <c r="J24" s="42"/>
      <c r="K24" s="44"/>
      <c r="L24" s="44"/>
      <c r="M24" s="44"/>
      <c r="N24" s="74"/>
    </row>
    <row r="25" spans="1:14" s="2" customFormat="1" ht="18.75" customHeight="1" x14ac:dyDescent="0.2">
      <c r="A25" s="71">
        <v>1530</v>
      </c>
      <c r="B25" s="20" t="s">
        <v>8</v>
      </c>
      <c r="C25" s="41"/>
      <c r="D25" s="44">
        <v>3391764.19</v>
      </c>
      <c r="E25" s="44">
        <v>2905699.4</v>
      </c>
      <c r="F25" s="44">
        <f t="shared" ref="F25" si="12">+D25-E25</f>
        <v>486064.79000000004</v>
      </c>
      <c r="G25" s="83">
        <f t="shared" si="11"/>
        <v>0.16727979157100697</v>
      </c>
      <c r="H25" s="24">
        <v>29</v>
      </c>
      <c r="I25" s="23" t="s">
        <v>9</v>
      </c>
      <c r="J25" s="22"/>
      <c r="K25" s="45">
        <f>SUM(K26:K28)</f>
        <v>9880091580.7199993</v>
      </c>
      <c r="L25" s="45">
        <f t="shared" ref="L25:M25" si="13">SUM(L26:L28)</f>
        <v>8698303740.0400009</v>
      </c>
      <c r="M25" s="45">
        <f t="shared" si="13"/>
        <v>1181787840.6800001</v>
      </c>
      <c r="N25" s="73">
        <f>+M25/L25</f>
        <v>0.13586417260183711</v>
      </c>
    </row>
    <row r="26" spans="1:14" s="2" customFormat="1" ht="24.75" customHeight="1" x14ac:dyDescent="0.2">
      <c r="A26" s="76">
        <v>19</v>
      </c>
      <c r="B26" s="23" t="s">
        <v>10</v>
      </c>
      <c r="C26" s="22"/>
      <c r="D26" s="45">
        <f>SUM(D27:D27)</f>
        <v>13782501975.389999</v>
      </c>
      <c r="E26" s="45">
        <f>SUM(E27:E27)</f>
        <v>1210066757.75</v>
      </c>
      <c r="F26" s="45">
        <f>SUM(F27:F27)</f>
        <v>12572435217.639999</v>
      </c>
      <c r="G26" s="82">
        <f t="shared" si="11"/>
        <v>10.389869101947074</v>
      </c>
      <c r="H26" s="25">
        <v>2902</v>
      </c>
      <c r="I26" s="46" t="s">
        <v>84</v>
      </c>
      <c r="J26" s="41"/>
      <c r="K26" s="44">
        <v>2128624656.28</v>
      </c>
      <c r="L26" s="44">
        <v>3965689890.1900001</v>
      </c>
      <c r="M26" s="44">
        <f>+K26-L26</f>
        <v>-1837065233.9100001</v>
      </c>
      <c r="N26" s="74">
        <f>+M26/L26</f>
        <v>-0.46323976023803126</v>
      </c>
    </row>
    <row r="27" spans="1:14" s="2" customFormat="1" ht="23.25" customHeight="1" x14ac:dyDescent="0.2">
      <c r="A27" s="78">
        <v>1906</v>
      </c>
      <c r="B27" s="46" t="s">
        <v>7</v>
      </c>
      <c r="C27" s="42"/>
      <c r="D27" s="44">
        <v>13782501975.389999</v>
      </c>
      <c r="E27" s="44">
        <v>1210066757.75</v>
      </c>
      <c r="F27" s="44">
        <f>+D27-E27</f>
        <v>12572435217.639999</v>
      </c>
      <c r="G27" s="83">
        <f t="shared" si="11"/>
        <v>10.389869101947074</v>
      </c>
      <c r="H27" s="20">
        <v>2910</v>
      </c>
      <c r="I27" s="46" t="s">
        <v>11</v>
      </c>
      <c r="J27" s="41"/>
      <c r="K27" s="44">
        <v>5936986364</v>
      </c>
      <c r="L27" s="44">
        <v>2719156504</v>
      </c>
      <c r="M27" s="44">
        <f>+K27-L27</f>
        <v>3217829860</v>
      </c>
      <c r="N27" s="74">
        <f>+M27/L27</f>
        <v>1.1833926643304382</v>
      </c>
    </row>
    <row r="28" spans="1:14" s="2" customFormat="1" ht="21.95" customHeight="1" x14ac:dyDescent="0.2">
      <c r="A28" s="71"/>
      <c r="B28" s="19" t="s">
        <v>60</v>
      </c>
      <c r="C28" s="22"/>
      <c r="D28" s="84">
        <f>D29+D32+D46+D48</f>
        <v>277372915278.23004</v>
      </c>
      <c r="E28" s="84">
        <f>E29+E32+E46+E48</f>
        <v>275764621263.75</v>
      </c>
      <c r="F28" s="84">
        <f>F29+F32+F46+F48</f>
        <v>1608294014.4800003</v>
      </c>
      <c r="G28" s="85">
        <f>+F28/E28</f>
        <v>5.8321259888583646E-3</v>
      </c>
      <c r="H28" s="20" t="s">
        <v>132</v>
      </c>
      <c r="I28" s="46" t="s">
        <v>133</v>
      </c>
      <c r="J28" s="41"/>
      <c r="K28" s="44">
        <v>1814480560.4400001</v>
      </c>
      <c r="L28" s="44">
        <v>2013457345.8499999</v>
      </c>
      <c r="M28" s="44">
        <f>+K28-L28</f>
        <v>-198976785.40999985</v>
      </c>
      <c r="N28" s="74">
        <f>+M28/L28</f>
        <v>-9.8823442085881355E-2</v>
      </c>
    </row>
    <row r="29" spans="1:14" s="2" customFormat="1" ht="21" customHeight="1" x14ac:dyDescent="0.2">
      <c r="A29" s="76">
        <v>13</v>
      </c>
      <c r="B29" s="23" t="s">
        <v>53</v>
      </c>
      <c r="C29" s="22"/>
      <c r="D29" s="45">
        <f>SUM(D30:D31)</f>
        <v>4944234.5800000131</v>
      </c>
      <c r="E29" s="45">
        <f>SUM(E30:E31)</f>
        <v>6002001.2800000012</v>
      </c>
      <c r="F29" s="45">
        <f>SUM(F30:F31)</f>
        <v>-1057766.6999999881</v>
      </c>
      <c r="G29" s="82">
        <f>+F29/E29</f>
        <v>-0.17623566718066208</v>
      </c>
      <c r="H29" s="20"/>
      <c r="I29" s="46"/>
      <c r="J29" s="41"/>
      <c r="K29" s="44"/>
      <c r="L29" s="44"/>
      <c r="M29" s="44"/>
      <c r="N29" s="74"/>
    </row>
    <row r="30" spans="1:14" s="2" customFormat="1" ht="25.5" customHeight="1" x14ac:dyDescent="0.2">
      <c r="A30" s="78">
        <v>1385</v>
      </c>
      <c r="B30" s="46" t="s">
        <v>135</v>
      </c>
      <c r="C30" s="41"/>
      <c r="D30" s="44">
        <v>163212066</v>
      </c>
      <c r="E30" s="44">
        <v>172276250</v>
      </c>
      <c r="F30" s="44">
        <f t="shared" ref="F30:F31" si="14">+D30-E30</f>
        <v>-9064184</v>
      </c>
      <c r="G30" s="83">
        <f t="shared" ref="G30:G31" si="15">+F30/E30</f>
        <v>-5.261424021012763E-2</v>
      </c>
      <c r="H30" s="20"/>
      <c r="I30" s="19"/>
      <c r="J30" s="22"/>
      <c r="K30" s="45"/>
      <c r="L30" s="45"/>
      <c r="M30" s="45"/>
      <c r="N30" s="73"/>
    </row>
    <row r="31" spans="1:14" s="2" customFormat="1" ht="24" customHeight="1" x14ac:dyDescent="0.2">
      <c r="A31" s="78">
        <v>1386</v>
      </c>
      <c r="B31" s="46" t="s">
        <v>56</v>
      </c>
      <c r="C31" s="41"/>
      <c r="D31" s="44">
        <v>-158267831.41999999</v>
      </c>
      <c r="E31" s="44">
        <v>-166274248.72</v>
      </c>
      <c r="F31" s="44">
        <f t="shared" si="14"/>
        <v>8006417.3000000119</v>
      </c>
      <c r="G31" s="83">
        <f t="shared" si="15"/>
        <v>-4.8151877766006553E-2</v>
      </c>
      <c r="H31" s="25"/>
      <c r="I31" s="46"/>
      <c r="J31" s="41"/>
      <c r="K31" s="44"/>
      <c r="L31" s="44"/>
      <c r="M31" s="44"/>
      <c r="N31" s="74"/>
    </row>
    <row r="32" spans="1:14" s="2" customFormat="1" ht="17.25" customHeight="1" x14ac:dyDescent="0.2">
      <c r="A32" s="76">
        <v>16</v>
      </c>
      <c r="B32" s="24" t="s">
        <v>61</v>
      </c>
      <c r="C32" s="22"/>
      <c r="D32" s="45">
        <f>SUM(D33:D45)</f>
        <v>275128972275.09003</v>
      </c>
      <c r="E32" s="45">
        <f t="shared" ref="E32:F32" si="16">SUM(E33:E45)</f>
        <v>273183199290.91</v>
      </c>
      <c r="F32" s="45">
        <f t="shared" si="16"/>
        <v>1945772984.1800003</v>
      </c>
      <c r="G32" s="82">
        <f>+F32/E32</f>
        <v>7.1225938828982181E-3</v>
      </c>
      <c r="H32" s="20"/>
      <c r="I32" s="19" t="s">
        <v>85</v>
      </c>
      <c r="J32" s="87"/>
      <c r="K32" s="84">
        <f>+K34+K37</f>
        <v>439243454</v>
      </c>
      <c r="L32" s="84">
        <f t="shared" ref="L32:M32" si="17">+L34+L37</f>
        <v>348316959</v>
      </c>
      <c r="M32" s="84">
        <f t="shared" si="17"/>
        <v>90926495</v>
      </c>
      <c r="N32" s="86">
        <f>+M32/L32</f>
        <v>0.26104527112617565</v>
      </c>
    </row>
    <row r="33" spans="1:14" s="2" customFormat="1" ht="16.5" customHeight="1" x14ac:dyDescent="0.2">
      <c r="A33" s="78">
        <v>1605</v>
      </c>
      <c r="B33" s="20" t="s">
        <v>13</v>
      </c>
      <c r="C33" s="41"/>
      <c r="D33" s="44">
        <v>233289491132.06</v>
      </c>
      <c r="E33" s="44">
        <v>233289491132.06</v>
      </c>
      <c r="F33" s="44">
        <f t="shared" ref="F33:F44" si="18">+D33-E33</f>
        <v>0</v>
      </c>
      <c r="G33" s="83">
        <f t="shared" ref="G33:G43" si="19">+F33/E33</f>
        <v>0</v>
      </c>
      <c r="H33" s="25"/>
      <c r="I33" s="46"/>
      <c r="J33" s="41"/>
      <c r="K33" s="44"/>
      <c r="L33" s="44"/>
      <c r="M33" s="44"/>
      <c r="N33" s="74"/>
    </row>
    <row r="34" spans="1:14" s="2" customFormat="1" ht="21.75" customHeight="1" x14ac:dyDescent="0.2">
      <c r="A34" s="78">
        <v>1615</v>
      </c>
      <c r="B34" s="46" t="s">
        <v>62</v>
      </c>
      <c r="C34" s="108"/>
      <c r="D34" s="44">
        <v>249733128.78</v>
      </c>
      <c r="E34" s="44">
        <v>249733128.78</v>
      </c>
      <c r="F34" s="44">
        <f t="shared" si="18"/>
        <v>0</v>
      </c>
      <c r="G34" s="83">
        <f t="shared" si="19"/>
        <v>0</v>
      </c>
      <c r="H34" s="24">
        <v>25</v>
      </c>
      <c r="I34" s="54" t="s">
        <v>81</v>
      </c>
      <c r="J34" s="22"/>
      <c r="K34" s="45">
        <f>SUM(K35:K36)</f>
        <v>439243454</v>
      </c>
      <c r="L34" s="45">
        <f>SUM(L35:L36)</f>
        <v>348316959</v>
      </c>
      <c r="M34" s="45">
        <f>SUM(M35:M36)</f>
        <v>90926495</v>
      </c>
      <c r="N34" s="73">
        <f>+M34/L34</f>
        <v>0.26104527112617565</v>
      </c>
    </row>
    <row r="35" spans="1:14" s="2" customFormat="1" ht="24" customHeight="1" x14ac:dyDescent="0.2">
      <c r="A35" s="78">
        <v>1635</v>
      </c>
      <c r="B35" s="46" t="s">
        <v>15</v>
      </c>
      <c r="C35" s="108"/>
      <c r="D35" s="44">
        <v>312082615</v>
      </c>
      <c r="E35" s="44">
        <v>2942065</v>
      </c>
      <c r="F35" s="44">
        <f t="shared" si="18"/>
        <v>309140550</v>
      </c>
      <c r="G35" s="83">
        <f t="shared" si="19"/>
        <v>105.07604352725042</v>
      </c>
      <c r="H35" s="25">
        <v>2512</v>
      </c>
      <c r="I35" s="46" t="s">
        <v>86</v>
      </c>
      <c r="J35" s="41"/>
      <c r="K35" s="44">
        <v>439243454</v>
      </c>
      <c r="L35" s="44">
        <v>348316959</v>
      </c>
      <c r="M35" s="44">
        <f>+K35-L35</f>
        <v>90926495</v>
      </c>
      <c r="N35" s="74">
        <f>+M35/L35</f>
        <v>0.26104527112617565</v>
      </c>
    </row>
    <row r="36" spans="1:14" s="2" customFormat="1" ht="23.25" customHeight="1" x14ac:dyDescent="0.2">
      <c r="A36" s="78">
        <v>1637</v>
      </c>
      <c r="B36" s="46" t="s">
        <v>63</v>
      </c>
      <c r="C36" s="108"/>
      <c r="D36" s="44">
        <v>371232599</v>
      </c>
      <c r="E36" s="44">
        <v>314240575.52999997</v>
      </c>
      <c r="F36" s="44">
        <f t="shared" si="18"/>
        <v>56992023.470000029</v>
      </c>
      <c r="G36" s="83">
        <f t="shared" si="19"/>
        <v>0.1813643046378621</v>
      </c>
      <c r="H36" s="106"/>
      <c r="I36" s="46"/>
      <c r="J36" s="41"/>
      <c r="K36" s="44"/>
      <c r="L36" s="44"/>
      <c r="M36" s="44"/>
      <c r="N36" s="74"/>
    </row>
    <row r="37" spans="1:14" s="2" customFormat="1" ht="16.5" customHeight="1" x14ac:dyDescent="0.2">
      <c r="A37" s="78">
        <v>1640</v>
      </c>
      <c r="B37" s="46" t="s">
        <v>16</v>
      </c>
      <c r="C37" s="41"/>
      <c r="D37" s="44">
        <v>38322419893.5</v>
      </c>
      <c r="E37" s="44">
        <v>38322419893.5</v>
      </c>
      <c r="F37" s="44">
        <f t="shared" si="18"/>
        <v>0</v>
      </c>
      <c r="G37" s="83">
        <f t="shared" si="19"/>
        <v>0</v>
      </c>
      <c r="H37" s="24"/>
      <c r="I37" s="23"/>
      <c r="J37" s="22"/>
      <c r="K37" s="45"/>
      <c r="L37" s="45"/>
      <c r="M37" s="45"/>
      <c r="N37" s="122"/>
    </row>
    <row r="38" spans="1:14" s="2" customFormat="1" ht="16.5" customHeight="1" x14ac:dyDescent="0.2">
      <c r="A38" s="78">
        <v>1655</v>
      </c>
      <c r="B38" s="46" t="s">
        <v>18</v>
      </c>
      <c r="C38" s="108"/>
      <c r="D38" s="44">
        <v>1730643353.05</v>
      </c>
      <c r="E38" s="44">
        <v>1475883164.53</v>
      </c>
      <c r="F38" s="44">
        <f t="shared" si="18"/>
        <v>254760188.51999998</v>
      </c>
      <c r="G38" s="83">
        <f t="shared" si="19"/>
        <v>0.17261541742779432</v>
      </c>
      <c r="H38" s="25"/>
      <c r="I38" s="46"/>
      <c r="J38" s="41"/>
      <c r="K38" s="44"/>
      <c r="L38" s="44"/>
      <c r="M38" s="44"/>
      <c r="N38" s="77"/>
    </row>
    <row r="39" spans="1:14" s="2" customFormat="1" ht="18" customHeight="1" x14ac:dyDescent="0.2">
      <c r="A39" s="78">
        <v>1660</v>
      </c>
      <c r="B39" s="46" t="s">
        <v>64</v>
      </c>
      <c r="C39" s="108"/>
      <c r="D39" s="44">
        <v>2395014790.6199999</v>
      </c>
      <c r="E39" s="44">
        <v>1865890481.3499999</v>
      </c>
      <c r="F39" s="44">
        <f t="shared" si="18"/>
        <v>529124309.26999998</v>
      </c>
      <c r="G39" s="83">
        <f t="shared" si="19"/>
        <v>0.28357736670973882</v>
      </c>
      <c r="H39" s="20"/>
      <c r="I39" s="20"/>
      <c r="J39" s="41"/>
      <c r="K39" s="44"/>
      <c r="L39" s="44"/>
      <c r="M39" s="44"/>
      <c r="N39" s="74"/>
    </row>
    <row r="40" spans="1:14" s="2" customFormat="1" ht="24.95" customHeight="1" x14ac:dyDescent="0.2">
      <c r="A40" s="78">
        <v>1665</v>
      </c>
      <c r="B40" s="46" t="s">
        <v>65</v>
      </c>
      <c r="C40" s="108"/>
      <c r="D40" s="44">
        <v>928591751.23000002</v>
      </c>
      <c r="E40" s="44">
        <v>645722258.65999997</v>
      </c>
      <c r="F40" s="44">
        <f t="shared" si="18"/>
        <v>282869492.57000005</v>
      </c>
      <c r="G40" s="83">
        <f t="shared" si="19"/>
        <v>0.438066813984405</v>
      </c>
      <c r="H40" s="20"/>
      <c r="I40" s="19" t="s">
        <v>12</v>
      </c>
      <c r="J40" s="22"/>
      <c r="K40" s="84">
        <f>+K9+K32</f>
        <v>37804389090.169998</v>
      </c>
      <c r="L40" s="84">
        <f t="shared" ref="L40:M40" si="20">+L9+L32</f>
        <v>22292275816.920002</v>
      </c>
      <c r="M40" s="84">
        <f t="shared" si="20"/>
        <v>15512113273.25</v>
      </c>
      <c r="N40" s="86">
        <f>+M40/L40</f>
        <v>0.69585148688480658</v>
      </c>
    </row>
    <row r="41" spans="1:14" s="2" customFormat="1" ht="24" customHeight="1" x14ac:dyDescent="0.2">
      <c r="A41" s="78">
        <v>1670</v>
      </c>
      <c r="B41" s="46" t="s">
        <v>66</v>
      </c>
      <c r="C41" s="108"/>
      <c r="D41" s="44">
        <v>10705074565.17</v>
      </c>
      <c r="E41" s="44">
        <v>8639554335.4899998</v>
      </c>
      <c r="F41" s="44">
        <f t="shared" si="18"/>
        <v>2065520229.6800003</v>
      </c>
      <c r="G41" s="83">
        <f t="shared" si="19"/>
        <v>0.23907717336705106</v>
      </c>
      <c r="H41" s="20"/>
      <c r="I41" s="19"/>
      <c r="J41" s="22"/>
      <c r="K41" s="130"/>
      <c r="L41" s="130"/>
      <c r="M41" s="130"/>
      <c r="N41" s="131"/>
    </row>
    <row r="42" spans="1:14" s="2" customFormat="1" ht="24" customHeight="1" x14ac:dyDescent="0.2">
      <c r="A42" s="78">
        <v>1675</v>
      </c>
      <c r="B42" s="46" t="s">
        <v>67</v>
      </c>
      <c r="C42" s="108"/>
      <c r="D42" s="44">
        <v>1339741121</v>
      </c>
      <c r="E42" s="44">
        <v>1318625112</v>
      </c>
      <c r="F42" s="44">
        <f t="shared" si="18"/>
        <v>21116009</v>
      </c>
      <c r="G42" s="83">
        <f t="shared" si="19"/>
        <v>1.601365604813387E-2</v>
      </c>
      <c r="H42" s="20"/>
      <c r="I42" s="19"/>
      <c r="J42" s="22"/>
      <c r="K42" s="45"/>
      <c r="L42" s="45"/>
      <c r="M42" s="45"/>
      <c r="N42" s="73"/>
    </row>
    <row r="43" spans="1:14" s="2" customFormat="1" ht="21.95" customHeight="1" x14ac:dyDescent="0.2">
      <c r="A43" s="78">
        <v>1680</v>
      </c>
      <c r="B43" s="46" t="s">
        <v>68</v>
      </c>
      <c r="C43" s="108"/>
      <c r="D43" s="44">
        <v>369829144.19999999</v>
      </c>
      <c r="E43" s="44">
        <v>290362658.19999999</v>
      </c>
      <c r="F43" s="44">
        <f t="shared" si="18"/>
        <v>79466486</v>
      </c>
      <c r="G43" s="83">
        <f t="shared" si="19"/>
        <v>0.27368011607492582</v>
      </c>
      <c r="H43" s="26"/>
      <c r="I43" s="20"/>
      <c r="J43" s="41"/>
      <c r="K43" s="132"/>
      <c r="L43" s="132"/>
      <c r="M43" s="132"/>
      <c r="N43" s="133"/>
    </row>
    <row r="44" spans="1:14" s="2" customFormat="1" ht="20.25" customHeight="1" x14ac:dyDescent="0.2">
      <c r="A44" s="78">
        <v>1681</v>
      </c>
      <c r="B44" s="46" t="s">
        <v>22</v>
      </c>
      <c r="C44" s="108"/>
      <c r="D44" s="44">
        <v>1433851837.78</v>
      </c>
      <c r="E44" s="44">
        <v>1440530406.78</v>
      </c>
      <c r="F44" s="44">
        <f t="shared" si="18"/>
        <v>-6678569</v>
      </c>
      <c r="G44" s="83">
        <f>+F44/E44</f>
        <v>-4.6361874546810324E-3</v>
      </c>
      <c r="H44" s="20"/>
      <c r="I44" s="137" t="s">
        <v>14</v>
      </c>
      <c r="J44" s="22"/>
      <c r="K44" s="84">
        <f>+K46</f>
        <v>453362329166.89001</v>
      </c>
      <c r="L44" s="84">
        <f>+L46</f>
        <v>405523214366.66998</v>
      </c>
      <c r="M44" s="84">
        <f>+M46</f>
        <v>47839114800.220032</v>
      </c>
      <c r="N44" s="86">
        <f>+M44/L44</f>
        <v>0.1179688686255194</v>
      </c>
    </row>
    <row r="45" spans="1:14" s="2" customFormat="1" ht="25.5" customHeight="1" x14ac:dyDescent="0.2">
      <c r="A45" s="71">
        <v>1685</v>
      </c>
      <c r="B45" s="46" t="s">
        <v>69</v>
      </c>
      <c r="C45" s="41"/>
      <c r="D45" s="44">
        <v>-16318733656.299999</v>
      </c>
      <c r="E45" s="44">
        <v>-14672195920.969999</v>
      </c>
      <c r="F45" s="44">
        <f t="shared" ref="F45" si="21">+D45-E45</f>
        <v>-1646537735.3299999</v>
      </c>
      <c r="G45" s="83">
        <f>+F45/E45</f>
        <v>0.11222162955012838</v>
      </c>
      <c r="H45" s="26"/>
      <c r="I45" s="20"/>
      <c r="J45" s="41"/>
      <c r="K45" s="45"/>
      <c r="L45" s="45"/>
      <c r="M45" s="45"/>
      <c r="N45" s="79"/>
    </row>
    <row r="46" spans="1:14" s="2" customFormat="1" ht="33.75" x14ac:dyDescent="0.2">
      <c r="A46" s="76">
        <v>17</v>
      </c>
      <c r="B46" s="97" t="s">
        <v>20</v>
      </c>
      <c r="C46" s="22"/>
      <c r="D46" s="45">
        <f>+D47</f>
        <v>46206747.32</v>
      </c>
      <c r="E46" s="45">
        <f>+E47</f>
        <v>46206747.32</v>
      </c>
      <c r="F46" s="45">
        <f>+F47</f>
        <v>0</v>
      </c>
      <c r="G46" s="82">
        <f>+F46/E46</f>
        <v>0</v>
      </c>
      <c r="H46" s="24">
        <v>31</v>
      </c>
      <c r="I46" s="97" t="s">
        <v>93</v>
      </c>
      <c r="J46" s="22"/>
      <c r="K46" s="45">
        <f>SUM(K47:K50)</f>
        <v>453362329166.89001</v>
      </c>
      <c r="L46" s="45">
        <f>SUM(L47:L50)</f>
        <v>405523214366.66998</v>
      </c>
      <c r="M46" s="45">
        <f>SUM(M47:M50)</f>
        <v>47839114800.220032</v>
      </c>
      <c r="N46" s="73">
        <f t="shared" ref="N46:N48" si="22">+M46/L46</f>
        <v>0.1179688686255194</v>
      </c>
    </row>
    <row r="47" spans="1:14" s="2" customFormat="1" ht="21.75" customHeight="1" x14ac:dyDescent="0.2">
      <c r="A47" s="78">
        <v>1715</v>
      </c>
      <c r="B47" s="27" t="s">
        <v>21</v>
      </c>
      <c r="C47" s="42"/>
      <c r="D47" s="44">
        <v>46206747.32</v>
      </c>
      <c r="E47" s="44">
        <v>46206747.32</v>
      </c>
      <c r="F47" s="44">
        <f>+D47-E47</f>
        <v>0</v>
      </c>
      <c r="G47" s="83">
        <f>+F47/E47</f>
        <v>0</v>
      </c>
      <c r="H47" s="25">
        <v>3105</v>
      </c>
      <c r="I47" s="46" t="s">
        <v>17</v>
      </c>
      <c r="J47" s="41"/>
      <c r="K47" s="44">
        <v>44239962579.480003</v>
      </c>
      <c r="L47" s="44">
        <v>44239962579.480003</v>
      </c>
      <c r="M47" s="44">
        <f>+K47-L47</f>
        <v>0</v>
      </c>
      <c r="N47" s="74">
        <f>+M47/L47</f>
        <v>0</v>
      </c>
    </row>
    <row r="48" spans="1:14" s="2" customFormat="1" ht="21.95" customHeight="1" x14ac:dyDescent="0.2">
      <c r="A48" s="76">
        <v>19</v>
      </c>
      <c r="B48" s="23" t="s">
        <v>10</v>
      </c>
      <c r="C48" s="22"/>
      <c r="D48" s="45">
        <f>SUM(D49:D52)</f>
        <v>2192792021.2400002</v>
      </c>
      <c r="E48" s="45">
        <f>SUM(E49:E52)</f>
        <v>2529213224.2400002</v>
      </c>
      <c r="F48" s="45">
        <f>SUM(F49:F52)</f>
        <v>-336421202.99999994</v>
      </c>
      <c r="G48" s="82">
        <f t="shared" ref="G48" si="23">+F48/E48</f>
        <v>-0.13301417206573823</v>
      </c>
      <c r="H48" s="25">
        <v>3109</v>
      </c>
      <c r="I48" s="46" t="s">
        <v>94</v>
      </c>
      <c r="J48" s="41"/>
      <c r="K48" s="44">
        <v>365185368679.53003</v>
      </c>
      <c r="L48" s="44">
        <v>338355348026.72998</v>
      </c>
      <c r="M48" s="44">
        <f>+K48-L48</f>
        <v>26830020652.800049</v>
      </c>
      <c r="N48" s="74">
        <f t="shared" si="22"/>
        <v>7.9295394056193499E-2</v>
      </c>
    </row>
    <row r="49" spans="1:14" s="2" customFormat="1" ht="24" customHeight="1" x14ac:dyDescent="0.2">
      <c r="A49" s="78">
        <v>1905</v>
      </c>
      <c r="B49" s="46" t="s">
        <v>153</v>
      </c>
      <c r="C49" s="41"/>
      <c r="D49" s="44">
        <v>9767728</v>
      </c>
      <c r="E49" s="44">
        <v>17269675.48</v>
      </c>
      <c r="F49" s="44">
        <f>+D49-E49</f>
        <v>-7501947.4800000004</v>
      </c>
      <c r="G49" s="83">
        <f>+F49/E49</f>
        <v>-0.43440002614339807</v>
      </c>
      <c r="H49" s="25">
        <v>3110</v>
      </c>
      <c r="I49" s="46" t="s">
        <v>19</v>
      </c>
      <c r="J49" s="41"/>
      <c r="K49" s="44">
        <f>+'EST RESUL AGOSTO 2023-2022'!D74</f>
        <v>43936997907.879982</v>
      </c>
      <c r="L49" s="44">
        <f>+'EST RESUL AGOSTO 2023-2022'!E74</f>
        <v>22927903760.459999</v>
      </c>
      <c r="M49" s="44">
        <f>+K49-L49</f>
        <v>21009094147.419983</v>
      </c>
      <c r="N49" s="74">
        <f>+M49/L49</f>
        <v>0.91631116245572031</v>
      </c>
    </row>
    <row r="50" spans="1:14" s="2" customFormat="1" ht="24.75" customHeight="1" x14ac:dyDescent="0.2">
      <c r="A50" s="78">
        <v>1909</v>
      </c>
      <c r="B50" s="46" t="s">
        <v>70</v>
      </c>
      <c r="C50" s="41"/>
      <c r="D50" s="44">
        <v>1263704</v>
      </c>
      <c r="E50" s="44">
        <v>454536.84</v>
      </c>
      <c r="F50" s="44">
        <f>+D50-E50</f>
        <v>809167.15999999992</v>
      </c>
      <c r="G50" s="83">
        <f>+F50/E50</f>
        <v>1.7802014903786454</v>
      </c>
      <c r="H50" s="25"/>
      <c r="I50" s="46"/>
      <c r="J50" s="41"/>
      <c r="K50" s="44"/>
      <c r="L50" s="44"/>
      <c r="M50" s="44"/>
      <c r="N50" s="74"/>
    </row>
    <row r="51" spans="1:14" s="2" customFormat="1" ht="17.25" customHeight="1" x14ac:dyDescent="0.2">
      <c r="A51" s="78">
        <v>1970</v>
      </c>
      <c r="B51" s="46" t="s">
        <v>71</v>
      </c>
      <c r="C51" s="41"/>
      <c r="D51" s="44">
        <v>3165338164.6700001</v>
      </c>
      <c r="E51" s="44">
        <v>3159575236.6700001</v>
      </c>
      <c r="F51" s="44">
        <f>+D51-E51</f>
        <v>5762928</v>
      </c>
      <c r="G51" s="83">
        <f t="shared" ref="G51:G52" si="24">+F51/E51</f>
        <v>1.8239565664129509E-3</v>
      </c>
      <c r="H51" s="20"/>
      <c r="I51" s="20"/>
      <c r="J51" s="41"/>
      <c r="K51" s="44"/>
      <c r="L51" s="44"/>
      <c r="M51" s="44"/>
      <c r="N51" s="79"/>
    </row>
    <row r="52" spans="1:14" s="2" customFormat="1" ht="22.5" customHeight="1" x14ac:dyDescent="0.2">
      <c r="A52" s="71">
        <v>1975</v>
      </c>
      <c r="B52" s="46" t="s">
        <v>72</v>
      </c>
      <c r="C52" s="41"/>
      <c r="D52" s="44">
        <v>-983577575.42999995</v>
      </c>
      <c r="E52" s="44">
        <v>-648086224.75</v>
      </c>
      <c r="F52" s="44">
        <f>+D52-E52</f>
        <v>-335491350.67999995</v>
      </c>
      <c r="G52" s="83">
        <f t="shared" si="24"/>
        <v>0.51766468390747866</v>
      </c>
      <c r="H52" s="20"/>
      <c r="I52" s="20"/>
      <c r="J52" s="41"/>
      <c r="K52" s="44"/>
      <c r="L52" s="44"/>
      <c r="M52" s="44"/>
      <c r="N52" s="79"/>
    </row>
    <row r="53" spans="1:14" s="2" customFormat="1" ht="27" customHeight="1" thickBot="1" x14ac:dyDescent="0.25">
      <c r="A53" s="90"/>
      <c r="B53" s="91" t="s">
        <v>23</v>
      </c>
      <c r="C53" s="92"/>
      <c r="D53" s="93">
        <f>+D9+D28</f>
        <v>491166718257.06006</v>
      </c>
      <c r="E53" s="93">
        <f>+E9+E28</f>
        <v>427815490183.63</v>
      </c>
      <c r="F53" s="93">
        <f>+F9+F28</f>
        <v>63351228073.43</v>
      </c>
      <c r="G53" s="94">
        <f>+F53/E53</f>
        <v>0.1480807252823827</v>
      </c>
      <c r="H53" s="95"/>
      <c r="I53" s="91" t="s">
        <v>24</v>
      </c>
      <c r="J53" s="92"/>
      <c r="K53" s="93">
        <f>+K40+K44</f>
        <v>491166718257.06</v>
      </c>
      <c r="L53" s="93">
        <f>+L40+L44</f>
        <v>427815490183.58997</v>
      </c>
      <c r="M53" s="93">
        <f>+M40+M44</f>
        <v>63351228073.470032</v>
      </c>
      <c r="N53" s="96">
        <f>+M53/L53</f>
        <v>0.14808072528249011</v>
      </c>
    </row>
    <row r="54" spans="1:14" s="2" customFormat="1" ht="27" customHeight="1" x14ac:dyDescent="0.2">
      <c r="A54" s="101">
        <v>8</v>
      </c>
      <c r="B54" s="98" t="s">
        <v>25</v>
      </c>
      <c r="C54" s="99"/>
      <c r="D54" s="100">
        <f>+D55+D61+D58</f>
        <v>0</v>
      </c>
      <c r="E54" s="100">
        <f>+E55+E61+E58</f>
        <v>0</v>
      </c>
      <c r="F54" s="100">
        <f>+F55+F61+F58</f>
        <v>0</v>
      </c>
      <c r="G54" s="119">
        <v>0</v>
      </c>
      <c r="H54" s="120">
        <v>9</v>
      </c>
      <c r="I54" s="109" t="s">
        <v>26</v>
      </c>
      <c r="J54" s="99"/>
      <c r="K54" s="100">
        <f>+K55+K59+K61</f>
        <v>0</v>
      </c>
      <c r="L54" s="100">
        <f>+L55+L59+L61</f>
        <v>0</v>
      </c>
      <c r="M54" s="100">
        <f>+M55+M59+M61</f>
        <v>0</v>
      </c>
      <c r="N54" s="102">
        <v>0</v>
      </c>
    </row>
    <row r="55" spans="1:14" s="2" customFormat="1" ht="20.25" customHeight="1" x14ac:dyDescent="0.2">
      <c r="A55" s="76">
        <v>81</v>
      </c>
      <c r="B55" s="19" t="s">
        <v>87</v>
      </c>
      <c r="C55" s="22"/>
      <c r="D55" s="45">
        <f>SUM(D56:D57)</f>
        <v>459029152</v>
      </c>
      <c r="E55" s="45">
        <f t="shared" ref="E55:F55" si="25">SUM(E56:E57)</f>
        <v>620660743</v>
      </c>
      <c r="F55" s="45">
        <f t="shared" si="25"/>
        <v>-161631591</v>
      </c>
      <c r="G55" s="118">
        <f>+F55/E55</f>
        <v>-0.2604185826523267</v>
      </c>
      <c r="H55" s="121">
        <v>91</v>
      </c>
      <c r="I55" s="23" t="s">
        <v>91</v>
      </c>
      <c r="J55" s="22"/>
      <c r="K55" s="45">
        <f>SUM(K56:K58)</f>
        <v>3661603200.6799998</v>
      </c>
      <c r="L55" s="45">
        <f>SUM(L56:L58)</f>
        <v>4984865047.3999996</v>
      </c>
      <c r="M55" s="45">
        <f>SUM(M56:M58)</f>
        <v>-1323261846.72</v>
      </c>
      <c r="N55" s="73">
        <f>+M55/L55</f>
        <v>-0.2654559018423549</v>
      </c>
    </row>
    <row r="56" spans="1:14" s="2" customFormat="1" ht="21.75" customHeight="1" x14ac:dyDescent="0.2">
      <c r="A56" s="75">
        <v>8120</v>
      </c>
      <c r="B56" s="46" t="s">
        <v>88</v>
      </c>
      <c r="C56" s="41"/>
      <c r="D56" s="44">
        <v>13544742</v>
      </c>
      <c r="E56" s="44">
        <v>16037742</v>
      </c>
      <c r="F56" s="44">
        <f>+D56-E56</f>
        <v>-2493000</v>
      </c>
      <c r="G56" s="114">
        <f>+F56/E56</f>
        <v>-0.15544582273489621</v>
      </c>
      <c r="H56" s="116">
        <v>9120</v>
      </c>
      <c r="I56" s="46" t="s">
        <v>88</v>
      </c>
      <c r="J56" s="41"/>
      <c r="K56" s="44">
        <v>247891726.68000001</v>
      </c>
      <c r="L56" s="44">
        <v>1195921849.6800001</v>
      </c>
      <c r="M56" s="44">
        <f>+K56-L56</f>
        <v>-948030123</v>
      </c>
      <c r="N56" s="74">
        <f t="shared" ref="N56:N60" si="26">+M56/L56</f>
        <v>-0.79271912562988134</v>
      </c>
    </row>
    <row r="57" spans="1:14" s="2" customFormat="1" ht="24" customHeight="1" x14ac:dyDescent="0.2">
      <c r="A57" s="75">
        <v>8190</v>
      </c>
      <c r="B57" s="46" t="s">
        <v>89</v>
      </c>
      <c r="C57" s="41"/>
      <c r="D57" s="44">
        <v>445484410</v>
      </c>
      <c r="E57" s="44">
        <v>604623001</v>
      </c>
      <c r="F57" s="44">
        <f>+D57-E57</f>
        <v>-159138591</v>
      </c>
      <c r="G57" s="114">
        <f>+F57/E57</f>
        <v>-0.26320300540468522</v>
      </c>
      <c r="H57" s="116">
        <v>9128</v>
      </c>
      <c r="I57" s="46" t="s">
        <v>92</v>
      </c>
      <c r="J57" s="41"/>
      <c r="K57" s="44">
        <v>0</v>
      </c>
      <c r="L57" s="44">
        <v>304162984.72000003</v>
      </c>
      <c r="M57" s="44">
        <f>+K57-L57</f>
        <v>-304162984.72000003</v>
      </c>
      <c r="N57" s="74">
        <f t="shared" si="26"/>
        <v>-1</v>
      </c>
    </row>
    <row r="58" spans="1:14" s="2" customFormat="1" ht="22.5" x14ac:dyDescent="0.2">
      <c r="A58" s="76"/>
      <c r="B58" s="54"/>
      <c r="C58" s="41"/>
      <c r="D58" s="48"/>
      <c r="E58" s="48"/>
      <c r="F58" s="48"/>
      <c r="G58" s="105"/>
      <c r="H58" s="116">
        <v>9190</v>
      </c>
      <c r="I58" s="46" t="s">
        <v>144</v>
      </c>
      <c r="J58" s="41"/>
      <c r="K58" s="44">
        <v>3413711474</v>
      </c>
      <c r="L58" s="44">
        <v>3484780213</v>
      </c>
      <c r="M58" s="44">
        <f>+K58-L58</f>
        <v>-71068739</v>
      </c>
      <c r="N58" s="74">
        <f t="shared" si="26"/>
        <v>-2.039403768848248E-2</v>
      </c>
    </row>
    <row r="59" spans="1:14" s="2" customFormat="1" ht="20.25" customHeight="1" x14ac:dyDescent="0.2">
      <c r="A59" s="76"/>
      <c r="B59" s="54"/>
      <c r="C59" s="41"/>
      <c r="D59" s="48"/>
      <c r="E59" s="48"/>
      <c r="F59" s="48"/>
      <c r="G59" s="105"/>
      <c r="H59" s="121">
        <v>93</v>
      </c>
      <c r="I59" s="23" t="s">
        <v>155</v>
      </c>
      <c r="J59" s="22"/>
      <c r="K59" s="45">
        <f>SUM(K60)</f>
        <v>76926888.200000003</v>
      </c>
      <c r="L59" s="45">
        <f>SUM(L60)</f>
        <v>1640389392.6400001</v>
      </c>
      <c r="M59" s="45">
        <f>SUM(M60)</f>
        <v>-1563462504.4400001</v>
      </c>
      <c r="N59" s="73">
        <f>+M59/L59</f>
        <v>-0.95310449546604548</v>
      </c>
    </row>
    <row r="60" spans="1:14" s="2" customFormat="1" ht="21" customHeight="1" x14ac:dyDescent="0.2">
      <c r="A60" s="76"/>
      <c r="B60" s="54"/>
      <c r="C60" s="41"/>
      <c r="D60" s="48"/>
      <c r="E60" s="48"/>
      <c r="F60" s="48"/>
      <c r="G60" s="105"/>
      <c r="H60" s="116">
        <v>9308</v>
      </c>
      <c r="I60" s="46" t="s">
        <v>156</v>
      </c>
      <c r="J60" s="41"/>
      <c r="K60" s="44">
        <v>76926888.200000003</v>
      </c>
      <c r="L60" s="44">
        <v>1640389392.6400001</v>
      </c>
      <c r="M60" s="44">
        <f>+K60-L60</f>
        <v>-1563462504.4400001</v>
      </c>
      <c r="N60" s="74">
        <f t="shared" si="26"/>
        <v>-0.95310449546604548</v>
      </c>
    </row>
    <row r="61" spans="1:14" s="2" customFormat="1" ht="33" customHeight="1" x14ac:dyDescent="0.2">
      <c r="A61" s="76">
        <v>89</v>
      </c>
      <c r="B61" s="23" t="s">
        <v>142</v>
      </c>
      <c r="C61" s="22"/>
      <c r="D61" s="45">
        <f>SUM(D62:D63)</f>
        <v>-459029152</v>
      </c>
      <c r="E61" s="45">
        <f>SUM(E62:E63)</f>
        <v>-620660743</v>
      </c>
      <c r="F61" s="45">
        <f>SUM(F62:F63)</f>
        <v>161631591</v>
      </c>
      <c r="G61" s="115">
        <f>+F61/E61</f>
        <v>-0.2604185826523267</v>
      </c>
      <c r="H61" s="117">
        <v>99</v>
      </c>
      <c r="I61" s="54" t="s">
        <v>141</v>
      </c>
      <c r="J61" s="22"/>
      <c r="K61" s="48">
        <f>SUM(K62:K63)</f>
        <v>-3738530088.8799996</v>
      </c>
      <c r="L61" s="48">
        <f>SUM(L62:L63)</f>
        <v>-6625254440.04</v>
      </c>
      <c r="M61" s="48">
        <f>SUM(M62:M63)</f>
        <v>2886724351.1599998</v>
      </c>
      <c r="N61" s="73">
        <f>+M61/L61</f>
        <v>-0.43571524343487272</v>
      </c>
    </row>
    <row r="62" spans="1:14" s="2" customFormat="1" ht="22.5" x14ac:dyDescent="0.2">
      <c r="A62" s="75">
        <v>8905</v>
      </c>
      <c r="B62" s="46" t="s">
        <v>90</v>
      </c>
      <c r="C62" s="22"/>
      <c r="D62" s="44">
        <v>-459029152</v>
      </c>
      <c r="E62" s="44">
        <v>-620660743</v>
      </c>
      <c r="F62" s="44">
        <f>+D62-E62</f>
        <v>161631591</v>
      </c>
      <c r="G62" s="123">
        <f>+F62/E62</f>
        <v>-0.2604185826523267</v>
      </c>
      <c r="H62" s="28">
        <v>9905</v>
      </c>
      <c r="I62" s="46" t="s">
        <v>146</v>
      </c>
      <c r="J62" s="22"/>
      <c r="K62" s="44">
        <v>-3661603200.6799998</v>
      </c>
      <c r="L62" s="44">
        <v>-4984865047.3999996</v>
      </c>
      <c r="M62" s="44">
        <f>+K62-L62</f>
        <v>1323261846.7199998</v>
      </c>
      <c r="N62" s="74">
        <f t="shared" ref="N62:N63" si="27">+M62/L62</f>
        <v>-0.26545590184235485</v>
      </c>
    </row>
    <row r="63" spans="1:14" s="2" customFormat="1" ht="22.5" x14ac:dyDescent="0.2">
      <c r="A63" s="75"/>
      <c r="B63" s="46"/>
      <c r="C63" s="41"/>
      <c r="D63" s="49"/>
      <c r="E63" s="49"/>
      <c r="F63" s="44"/>
      <c r="G63" s="124"/>
      <c r="H63" s="28">
        <v>9915</v>
      </c>
      <c r="I63" s="46" t="s">
        <v>149</v>
      </c>
      <c r="J63" s="41"/>
      <c r="K63" s="44">
        <v>-76926888.200000003</v>
      </c>
      <c r="L63" s="44">
        <v>-1640389392.6400001</v>
      </c>
      <c r="M63" s="44">
        <f>+K63-L63</f>
        <v>1563462504.4400001</v>
      </c>
      <c r="N63" s="74">
        <f t="shared" si="27"/>
        <v>-0.95310449546604548</v>
      </c>
    </row>
    <row r="64" spans="1:14" ht="13.5" thickBot="1" x14ac:dyDescent="0.25">
      <c r="A64" s="164"/>
      <c r="B64" s="165"/>
      <c r="C64" s="166"/>
      <c r="D64" s="167"/>
      <c r="E64" s="167"/>
      <c r="F64" s="168"/>
      <c r="G64" s="169"/>
      <c r="H64" s="170"/>
      <c r="I64" s="165"/>
      <c r="J64" s="166"/>
      <c r="K64" s="167"/>
      <c r="L64" s="167"/>
      <c r="M64" s="168"/>
      <c r="N64" s="171"/>
    </row>
  </sheetData>
  <mergeCells count="13">
    <mergeCell ref="A1:N1"/>
    <mergeCell ref="A4:N4"/>
    <mergeCell ref="A5:N5"/>
    <mergeCell ref="A6:A7"/>
    <mergeCell ref="B6:B7"/>
    <mergeCell ref="G6:G7"/>
    <mergeCell ref="H6:H7"/>
    <mergeCell ref="I6:I7"/>
    <mergeCell ref="N6:N7"/>
    <mergeCell ref="A3:N3"/>
    <mergeCell ref="A2:N2"/>
    <mergeCell ref="C6:C7"/>
    <mergeCell ref="J6:J7"/>
  </mergeCells>
  <printOptions horizontalCentered="1"/>
  <pageMargins left="0.35433070866141736" right="0" top="0.39370078740157483" bottom="0.39370078740157483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5"/>
  <sheetViews>
    <sheetView tabSelected="1" zoomScale="95" zoomScaleNormal="95" workbookViewId="0">
      <selection activeCell="B19" sqref="B19"/>
    </sheetView>
  </sheetViews>
  <sheetFormatPr baseColWidth="10" defaultColWidth="11.42578125" defaultRowHeight="12.75" x14ac:dyDescent="0.2"/>
  <cols>
    <col min="1" max="1" width="8.7109375" style="7" bestFit="1" customWidth="1"/>
    <col min="2" max="2" width="45.42578125" style="3" customWidth="1"/>
    <col min="3" max="3" width="7.7109375" style="7" customWidth="1"/>
    <col min="4" max="4" width="31.7109375" style="12" customWidth="1"/>
    <col min="5" max="5" width="31.7109375" style="3" customWidth="1"/>
    <col min="6" max="6" width="14.42578125" style="8" bestFit="1" customWidth="1"/>
    <col min="7" max="7" width="10.28515625" style="7" customWidth="1"/>
    <col min="8" max="16384" width="11.42578125" style="3"/>
  </cols>
  <sheetData>
    <row r="1" spans="1:7" ht="15.75" customHeight="1" x14ac:dyDescent="0.25">
      <c r="A1" s="142" t="s">
        <v>151</v>
      </c>
      <c r="B1" s="143"/>
      <c r="C1" s="143"/>
      <c r="D1" s="143"/>
      <c r="E1" s="143"/>
      <c r="F1" s="143"/>
      <c r="G1" s="144"/>
    </row>
    <row r="2" spans="1:7" ht="15" customHeight="1" x14ac:dyDescent="0.25">
      <c r="A2" s="145" t="s">
        <v>145</v>
      </c>
      <c r="B2" s="146"/>
      <c r="C2" s="146"/>
      <c r="D2" s="146"/>
      <c r="E2" s="146"/>
      <c r="F2" s="146"/>
      <c r="G2" s="147"/>
    </row>
    <row r="3" spans="1:7" ht="16.5" customHeight="1" x14ac:dyDescent="0.25">
      <c r="A3" s="145" t="s">
        <v>131</v>
      </c>
      <c r="B3" s="146"/>
      <c r="C3" s="146"/>
      <c r="D3" s="146"/>
      <c r="E3" s="146"/>
      <c r="F3" s="146"/>
      <c r="G3" s="147"/>
    </row>
    <row r="4" spans="1:7" ht="15.75" customHeight="1" x14ac:dyDescent="0.25">
      <c r="A4" s="145" t="s">
        <v>161</v>
      </c>
      <c r="B4" s="146"/>
      <c r="C4" s="146"/>
      <c r="D4" s="146"/>
      <c r="E4" s="146"/>
      <c r="F4" s="146"/>
      <c r="G4" s="147"/>
    </row>
    <row r="5" spans="1:7" ht="15" customHeight="1" x14ac:dyDescent="0.25">
      <c r="A5" s="158" t="s">
        <v>48</v>
      </c>
      <c r="B5" s="159"/>
      <c r="C5" s="159"/>
      <c r="D5" s="159"/>
      <c r="E5" s="159"/>
      <c r="F5" s="159"/>
      <c r="G5" s="160"/>
    </row>
    <row r="6" spans="1:7" ht="0.75" customHeight="1" x14ac:dyDescent="0.2">
      <c r="A6" s="59"/>
      <c r="B6" s="52"/>
      <c r="C6" s="39"/>
      <c r="D6" s="107"/>
      <c r="E6" s="55"/>
      <c r="F6" s="55"/>
      <c r="G6" s="80"/>
    </row>
    <row r="7" spans="1:7" x14ac:dyDescent="0.2">
      <c r="A7" s="162" t="s">
        <v>0</v>
      </c>
      <c r="B7" s="163" t="s">
        <v>28</v>
      </c>
      <c r="C7" s="163"/>
      <c r="D7" s="112">
        <v>2023</v>
      </c>
      <c r="E7" s="112">
        <v>2022</v>
      </c>
      <c r="F7" s="17" t="s">
        <v>2</v>
      </c>
      <c r="G7" s="156" t="s">
        <v>128</v>
      </c>
    </row>
    <row r="8" spans="1:7" x14ac:dyDescent="0.2">
      <c r="A8" s="162"/>
      <c r="B8" s="163"/>
      <c r="C8" s="163"/>
      <c r="D8" s="113" t="s">
        <v>160</v>
      </c>
      <c r="E8" s="113" t="s">
        <v>160</v>
      </c>
      <c r="F8" s="17" t="s">
        <v>4</v>
      </c>
      <c r="G8" s="157"/>
    </row>
    <row r="9" spans="1:7" ht="0.75" customHeight="1" x14ac:dyDescent="0.2">
      <c r="A9" s="59"/>
      <c r="B9" s="34"/>
      <c r="C9" s="107"/>
      <c r="D9" s="51"/>
      <c r="E9" s="32"/>
      <c r="F9" s="16"/>
      <c r="G9" s="60"/>
    </row>
    <row r="10" spans="1:7" ht="15.75" x14ac:dyDescent="0.25">
      <c r="A10" s="59"/>
      <c r="B10" s="138" t="s">
        <v>29</v>
      </c>
      <c r="C10" s="103"/>
      <c r="D10" s="88">
        <f>+D14+D18+D22+D26</f>
        <v>140356282447.34</v>
      </c>
      <c r="E10" s="88">
        <f>+E14+E18+E22+E26</f>
        <v>112580763732.06999</v>
      </c>
      <c r="F10" s="88">
        <f>+F14+F18+F22+F26</f>
        <v>27775518715.270004</v>
      </c>
      <c r="G10" s="89">
        <f>+F10/E10</f>
        <v>0.24671638203994359</v>
      </c>
    </row>
    <row r="11" spans="1:7" ht="1.5" customHeight="1" x14ac:dyDescent="0.25">
      <c r="A11" s="59"/>
      <c r="B11" s="29"/>
      <c r="C11" s="18"/>
      <c r="D11" s="9"/>
      <c r="E11" s="30"/>
      <c r="F11" s="16"/>
      <c r="G11" s="62"/>
    </row>
    <row r="12" spans="1:7" ht="15" x14ac:dyDescent="0.2">
      <c r="A12" s="59"/>
      <c r="B12" s="129" t="s">
        <v>95</v>
      </c>
      <c r="C12" s="103"/>
      <c r="D12" s="129"/>
      <c r="E12" s="6"/>
      <c r="F12" s="16"/>
      <c r="G12" s="63"/>
    </row>
    <row r="13" spans="1:7" ht="0.75" customHeight="1" x14ac:dyDescent="0.2">
      <c r="A13" s="59"/>
      <c r="B13" s="6"/>
      <c r="C13" s="39"/>
      <c r="D13" s="13"/>
      <c r="E13" s="6"/>
      <c r="F13" s="16"/>
      <c r="G13" s="63"/>
    </row>
    <row r="14" spans="1:7" ht="17.25" customHeight="1" x14ac:dyDescent="0.2">
      <c r="A14" s="64">
        <v>41</v>
      </c>
      <c r="B14" s="4" t="s">
        <v>46</v>
      </c>
      <c r="C14" s="103"/>
      <c r="D14" s="30">
        <f>SUM(D15:D16)</f>
        <v>1031044114</v>
      </c>
      <c r="E14" s="30">
        <f>SUM(E15:E16)</f>
        <v>1479529592</v>
      </c>
      <c r="F14" s="30">
        <f>SUM(F15:F16)</f>
        <v>-448485478</v>
      </c>
      <c r="G14" s="61">
        <f>+F14/E14</f>
        <v>-0.30312707527109739</v>
      </c>
    </row>
    <row r="15" spans="1:7" ht="23.25" customHeight="1" x14ac:dyDescent="0.2">
      <c r="A15" s="59">
        <v>4105</v>
      </c>
      <c r="B15" s="37" t="s">
        <v>147</v>
      </c>
      <c r="C15" s="103"/>
      <c r="D15" s="16">
        <v>1031044114</v>
      </c>
      <c r="E15" s="134">
        <v>1479529592</v>
      </c>
      <c r="F15" s="16">
        <f>+D15-E15</f>
        <v>-448485478</v>
      </c>
      <c r="G15" s="36">
        <f>+F15/E15</f>
        <v>-0.30312707527109739</v>
      </c>
    </row>
    <row r="16" spans="1:7" ht="25.5" hidden="1" customHeight="1" x14ac:dyDescent="0.2">
      <c r="A16" s="59" t="s">
        <v>96</v>
      </c>
      <c r="B16" s="110" t="s">
        <v>97</v>
      </c>
      <c r="C16" s="58"/>
      <c r="D16" s="35">
        <v>0</v>
      </c>
      <c r="E16" s="35">
        <v>0</v>
      </c>
      <c r="F16" s="16">
        <f>+D16-E16</f>
        <v>0</v>
      </c>
      <c r="G16" s="36" t="e">
        <f>+F16/E16</f>
        <v>#DIV/0!</v>
      </c>
    </row>
    <row r="17" spans="1:7" ht="1.5" customHeight="1" x14ac:dyDescent="0.25">
      <c r="A17" s="59"/>
      <c r="B17" s="29"/>
      <c r="C17" s="18"/>
      <c r="D17" s="9"/>
      <c r="E17" s="30"/>
      <c r="F17" s="16"/>
      <c r="G17" s="62"/>
    </row>
    <row r="18" spans="1:7" ht="15.75" customHeight="1" x14ac:dyDescent="0.2">
      <c r="A18" s="64">
        <v>44</v>
      </c>
      <c r="B18" s="4" t="s">
        <v>98</v>
      </c>
      <c r="C18" s="103"/>
      <c r="D18" s="30">
        <f>SUM(D19:D20)</f>
        <v>107808146201</v>
      </c>
      <c r="E18" s="30">
        <f>SUM(E19:E20)</f>
        <v>88564798078.179993</v>
      </c>
      <c r="F18" s="30">
        <f>SUM(F19:F20)</f>
        <v>19243348122.820007</v>
      </c>
      <c r="G18" s="61">
        <f>+F18/E18</f>
        <v>0.21727987349819358</v>
      </c>
    </row>
    <row r="19" spans="1:7" ht="18" customHeight="1" x14ac:dyDescent="0.2">
      <c r="A19" s="65" t="s">
        <v>99</v>
      </c>
      <c r="B19" s="5" t="s">
        <v>34</v>
      </c>
      <c r="C19" s="58"/>
      <c r="D19" s="16">
        <v>107808146201</v>
      </c>
      <c r="E19" s="134">
        <v>88564798078.179993</v>
      </c>
      <c r="F19" s="16">
        <f>+D19-E19</f>
        <v>19243348122.820007</v>
      </c>
      <c r="G19" s="36">
        <f>+F19/E19</f>
        <v>0.21727987349819358</v>
      </c>
    </row>
    <row r="20" spans="1:7" ht="1.5" customHeight="1" x14ac:dyDescent="0.2">
      <c r="A20" s="66"/>
      <c r="B20" s="47"/>
      <c r="C20" s="58"/>
      <c r="D20" s="35"/>
      <c r="E20" s="35"/>
      <c r="F20" s="16"/>
      <c r="G20" s="36"/>
    </row>
    <row r="21" spans="1:7" ht="15.75" customHeight="1" x14ac:dyDescent="0.2">
      <c r="A21" s="59"/>
      <c r="B21" s="129" t="s">
        <v>100</v>
      </c>
      <c r="C21" s="103"/>
      <c r="D21" s="129"/>
      <c r="E21" s="30"/>
      <c r="F21" s="16"/>
      <c r="G21" s="62"/>
    </row>
    <row r="22" spans="1:7" ht="15" customHeight="1" x14ac:dyDescent="0.2">
      <c r="A22" s="64">
        <v>43</v>
      </c>
      <c r="B22" s="4" t="s">
        <v>31</v>
      </c>
      <c r="C22" s="103"/>
      <c r="D22" s="31">
        <f>SUM(D23:D25)</f>
        <v>31434092560.150002</v>
      </c>
      <c r="E22" s="31">
        <f>SUM(E23:E25)</f>
        <v>22473350486.049999</v>
      </c>
      <c r="F22" s="31">
        <f t="shared" ref="F22" si="0">SUM(F23:F25)</f>
        <v>8960742074.1000004</v>
      </c>
      <c r="G22" s="61">
        <f t="shared" ref="G22" si="1">+F22/E22</f>
        <v>0.39872746521095059</v>
      </c>
    </row>
    <row r="23" spans="1:7" ht="16.5" customHeight="1" x14ac:dyDescent="0.2">
      <c r="A23" s="67" t="s">
        <v>101</v>
      </c>
      <c r="B23" s="6" t="s">
        <v>32</v>
      </c>
      <c r="C23" s="58"/>
      <c r="D23" s="16">
        <v>27833523641.57</v>
      </c>
      <c r="E23" s="134">
        <v>17005115097.549999</v>
      </c>
      <c r="F23" s="16">
        <f>+D23-E23</f>
        <v>10828408544.02</v>
      </c>
      <c r="G23" s="36">
        <f>+F23/E23</f>
        <v>0.6367736108754769</v>
      </c>
    </row>
    <row r="24" spans="1:7" ht="16.5" customHeight="1" x14ac:dyDescent="0.2">
      <c r="A24" s="67" t="s">
        <v>102</v>
      </c>
      <c r="B24" s="6" t="s">
        <v>33</v>
      </c>
      <c r="C24" s="58"/>
      <c r="D24" s="16">
        <v>3654419193.5799999</v>
      </c>
      <c r="E24" s="134">
        <v>5498842631.5</v>
      </c>
      <c r="F24" s="16">
        <f>+D24-E24</f>
        <v>-1844423437.9200001</v>
      </c>
      <c r="G24" s="36">
        <f>+F24/E24</f>
        <v>-0.33542029869235768</v>
      </c>
    </row>
    <row r="25" spans="1:7" ht="28.5" customHeight="1" x14ac:dyDescent="0.2">
      <c r="A25" s="67" t="s">
        <v>136</v>
      </c>
      <c r="B25" s="110" t="s">
        <v>103</v>
      </c>
      <c r="C25" s="39"/>
      <c r="D25" s="16">
        <v>-53850275</v>
      </c>
      <c r="E25" s="134">
        <v>-30607243</v>
      </c>
      <c r="F25" s="16">
        <f>+D25-E25</f>
        <v>-23243032</v>
      </c>
      <c r="G25" s="36">
        <f>+F25/E25</f>
        <v>0.75939646050446297</v>
      </c>
    </row>
    <row r="26" spans="1:7" ht="18" customHeight="1" x14ac:dyDescent="0.2">
      <c r="A26" s="64">
        <v>42</v>
      </c>
      <c r="B26" s="4" t="s">
        <v>104</v>
      </c>
      <c r="C26" s="103"/>
      <c r="D26" s="30">
        <f>SUM(D27:D28)</f>
        <v>82999572.189999998</v>
      </c>
      <c r="E26" s="30">
        <f>SUM(E27:E28)</f>
        <v>63085575.840000004</v>
      </c>
      <c r="F26" s="30">
        <f>SUM(F27:F28)</f>
        <v>19913996.349999994</v>
      </c>
      <c r="G26" s="61">
        <f t="shared" ref="G26" si="2">+F26/E26</f>
        <v>0.31566639576226768</v>
      </c>
    </row>
    <row r="27" spans="1:7" ht="22.5" customHeight="1" x14ac:dyDescent="0.2">
      <c r="A27" s="67" t="s">
        <v>105</v>
      </c>
      <c r="B27" s="37" t="s">
        <v>30</v>
      </c>
      <c r="C27" s="39"/>
      <c r="D27" s="16">
        <v>115204107.19</v>
      </c>
      <c r="E27" s="139">
        <v>93167915.840000004</v>
      </c>
      <c r="F27" s="16">
        <f>+D27-E27</f>
        <v>22036191.349999994</v>
      </c>
      <c r="G27" s="36">
        <f t="shared" ref="G27:G28" si="3">+F27/E27</f>
        <v>0.23652124394242532</v>
      </c>
    </row>
    <row r="28" spans="1:7" ht="24.75" customHeight="1" x14ac:dyDescent="0.2">
      <c r="A28" s="67">
        <v>4295</v>
      </c>
      <c r="B28" s="110" t="s">
        <v>148</v>
      </c>
      <c r="C28" s="128"/>
      <c r="D28" s="16">
        <v>-32204535</v>
      </c>
      <c r="E28" s="139">
        <v>-30082340</v>
      </c>
      <c r="F28" s="16">
        <f>+D28-E28</f>
        <v>-2122195</v>
      </c>
      <c r="G28" s="36">
        <f t="shared" si="3"/>
        <v>7.0546207509123299E-2</v>
      </c>
    </row>
    <row r="29" spans="1:7" x14ac:dyDescent="0.2">
      <c r="A29" s="67"/>
      <c r="B29" s="37"/>
      <c r="C29" s="39"/>
      <c r="D29" s="35"/>
      <c r="E29" s="35"/>
      <c r="F29" s="16"/>
      <c r="G29" s="36"/>
    </row>
    <row r="30" spans="1:7" ht="20.25" customHeight="1" x14ac:dyDescent="0.25">
      <c r="A30" s="127">
        <v>6</v>
      </c>
      <c r="B30" s="138" t="s">
        <v>35</v>
      </c>
      <c r="C30" s="103"/>
      <c r="D30" s="88">
        <f>+D32+D35</f>
        <v>78195170398.100006</v>
      </c>
      <c r="E30" s="88">
        <f t="shared" ref="E30:F30" si="4">+E32+E35</f>
        <v>66686508640.699997</v>
      </c>
      <c r="F30" s="88">
        <f t="shared" si="4"/>
        <v>11508661757.4</v>
      </c>
      <c r="G30" s="89">
        <f>+F30/E30</f>
        <v>0.17257856187084974</v>
      </c>
    </row>
    <row r="31" spans="1:7" ht="8.25" customHeight="1" x14ac:dyDescent="0.25">
      <c r="A31" s="64"/>
      <c r="B31" s="33"/>
      <c r="C31" s="126"/>
      <c r="D31" s="30"/>
      <c r="E31" s="30"/>
      <c r="F31" s="30"/>
      <c r="G31" s="61"/>
    </row>
    <row r="32" spans="1:7" ht="18" customHeight="1" x14ac:dyDescent="0.2">
      <c r="A32" s="64">
        <v>62</v>
      </c>
      <c r="B32" s="4" t="s">
        <v>36</v>
      </c>
      <c r="C32" s="128"/>
      <c r="D32" s="30">
        <f>SUM(D33:D33)</f>
        <v>49839555.710000001</v>
      </c>
      <c r="E32" s="30">
        <f>SUM(E33:E33)</f>
        <v>39954128.270000003</v>
      </c>
      <c r="F32" s="30">
        <f>SUM(F33:F33)</f>
        <v>9885427.4399999976</v>
      </c>
      <c r="G32" s="61">
        <f>+F32/E32</f>
        <v>0.24741942492642444</v>
      </c>
    </row>
    <row r="33" spans="1:7" ht="18" customHeight="1" x14ac:dyDescent="0.2">
      <c r="A33" s="67">
        <v>6210</v>
      </c>
      <c r="B33" s="37" t="s">
        <v>30</v>
      </c>
      <c r="C33" s="58"/>
      <c r="D33" s="16">
        <v>49839555.710000001</v>
      </c>
      <c r="E33" s="134">
        <v>39954128.270000003</v>
      </c>
      <c r="F33" s="16">
        <f>+D33-E33</f>
        <v>9885427.4399999976</v>
      </c>
      <c r="G33" s="36">
        <f>+F33/E33</f>
        <v>0.24741942492642444</v>
      </c>
    </row>
    <row r="34" spans="1:7" ht="2.25" customHeight="1" x14ac:dyDescent="0.2">
      <c r="A34" s="67"/>
      <c r="B34" s="38"/>
      <c r="C34" s="40"/>
      <c r="D34" s="13"/>
      <c r="E34" s="16"/>
      <c r="F34" s="16"/>
      <c r="G34" s="36"/>
    </row>
    <row r="35" spans="1:7" ht="16.5" customHeight="1" x14ac:dyDescent="0.2">
      <c r="A35" s="64">
        <v>63</v>
      </c>
      <c r="B35" s="34" t="s">
        <v>106</v>
      </c>
      <c r="C35" s="128"/>
      <c r="D35" s="31">
        <f>SUM(D36:D37)</f>
        <v>78145330842.389999</v>
      </c>
      <c r="E35" s="31">
        <f>SUM(E36:E37)</f>
        <v>66646554512.43</v>
      </c>
      <c r="F35" s="31">
        <f>SUM(F36:F37)</f>
        <v>11498776329.959999</v>
      </c>
      <c r="G35" s="61">
        <f>+F35/E35</f>
        <v>0.17253369531376758</v>
      </c>
    </row>
    <row r="36" spans="1:7" ht="18" customHeight="1" x14ac:dyDescent="0.2">
      <c r="A36" s="67">
        <v>6305</v>
      </c>
      <c r="B36" s="6" t="s">
        <v>32</v>
      </c>
      <c r="C36" s="41"/>
      <c r="D36" s="16">
        <v>78145330842.389999</v>
      </c>
      <c r="E36" s="134">
        <v>66646554512.43</v>
      </c>
      <c r="F36" s="16">
        <f>+D36-E36</f>
        <v>11498776329.959999</v>
      </c>
      <c r="G36" s="36">
        <f>+F36/E36</f>
        <v>0.17253369531376758</v>
      </c>
    </row>
    <row r="37" spans="1:7" ht="2.25" hidden="1" customHeight="1" x14ac:dyDescent="0.2">
      <c r="A37" s="67"/>
      <c r="B37" s="6"/>
      <c r="C37" s="39"/>
      <c r="D37" s="35"/>
      <c r="E37" s="35"/>
      <c r="F37" s="16"/>
      <c r="G37" s="36"/>
    </row>
    <row r="38" spans="1:7" ht="21.75" customHeight="1" x14ac:dyDescent="0.25">
      <c r="A38" s="127">
        <v>5</v>
      </c>
      <c r="B38" s="138" t="s">
        <v>37</v>
      </c>
      <c r="C38" s="103"/>
      <c r="D38" s="88">
        <f>+D40+D50</f>
        <v>34599835651.200005</v>
      </c>
      <c r="E38" s="88">
        <f>+E40+E50</f>
        <v>26127883024.670002</v>
      </c>
      <c r="F38" s="88">
        <f>+F40+F50</f>
        <v>8471952626.5299978</v>
      </c>
      <c r="G38" s="89">
        <f>+F38/E38</f>
        <v>0.32424948544552051</v>
      </c>
    </row>
    <row r="39" spans="1:7" ht="0.75" customHeight="1" x14ac:dyDescent="0.25">
      <c r="A39" s="59"/>
      <c r="B39" s="29"/>
      <c r="C39" s="18"/>
      <c r="D39" s="9"/>
      <c r="E39" s="30"/>
      <c r="F39" s="16"/>
      <c r="G39" s="36"/>
    </row>
    <row r="40" spans="1:7" ht="15" customHeight="1" x14ac:dyDescent="0.2">
      <c r="A40" s="64">
        <v>51</v>
      </c>
      <c r="B40" s="34" t="s">
        <v>38</v>
      </c>
      <c r="C40" s="103"/>
      <c r="D40" s="30">
        <f>SUM(D41:D48)</f>
        <v>33164387348.650002</v>
      </c>
      <c r="E40" s="30">
        <f>SUM(E41:E48)</f>
        <v>25133430160.230003</v>
      </c>
      <c r="F40" s="30">
        <f>SUM(F41:F48)</f>
        <v>8030957188.4199982</v>
      </c>
      <c r="G40" s="61">
        <f>+F40/E40</f>
        <v>0.31953287463037255</v>
      </c>
    </row>
    <row r="41" spans="1:7" ht="15.95" customHeight="1" x14ac:dyDescent="0.2">
      <c r="A41" s="67" t="s">
        <v>107</v>
      </c>
      <c r="B41" s="6" t="s">
        <v>108</v>
      </c>
      <c r="C41" s="58"/>
      <c r="D41" s="16">
        <v>10945408962.25</v>
      </c>
      <c r="E41" s="139">
        <v>7994167664.5</v>
      </c>
      <c r="F41" s="16">
        <f t="shared" ref="F41:F48" si="5">+D41-E41</f>
        <v>2951241297.75</v>
      </c>
      <c r="G41" s="36">
        <f t="shared" ref="G41:G48" si="6">+F41/E41</f>
        <v>0.36917430576990373</v>
      </c>
    </row>
    <row r="42" spans="1:7" ht="15.95" customHeight="1" x14ac:dyDescent="0.2">
      <c r="A42" s="67" t="s">
        <v>109</v>
      </c>
      <c r="B42" s="6" t="s">
        <v>39</v>
      </c>
      <c r="C42" s="58"/>
      <c r="D42" s="16">
        <v>109345762</v>
      </c>
      <c r="E42" s="139">
        <v>130416293</v>
      </c>
      <c r="F42" s="16">
        <f t="shared" si="5"/>
        <v>-21070531</v>
      </c>
      <c r="G42" s="36">
        <f t="shared" si="6"/>
        <v>-0.1615636399050232</v>
      </c>
    </row>
    <row r="43" spans="1:7" ht="15.95" customHeight="1" x14ac:dyDescent="0.2">
      <c r="A43" s="67" t="s">
        <v>110</v>
      </c>
      <c r="B43" s="6" t="s">
        <v>111</v>
      </c>
      <c r="C43" s="58"/>
      <c r="D43" s="16">
        <v>2734620118</v>
      </c>
      <c r="E43" s="139">
        <v>2212294982</v>
      </c>
      <c r="F43" s="16">
        <f t="shared" si="5"/>
        <v>522325136</v>
      </c>
      <c r="G43" s="36">
        <f t="shared" si="6"/>
        <v>0.23610103546309089</v>
      </c>
    </row>
    <row r="44" spans="1:7" ht="15.95" customHeight="1" x14ac:dyDescent="0.2">
      <c r="A44" s="67" t="s">
        <v>112</v>
      </c>
      <c r="B44" s="6" t="s">
        <v>113</v>
      </c>
      <c r="C44" s="58"/>
      <c r="D44" s="16">
        <v>289546666</v>
      </c>
      <c r="E44" s="139">
        <v>240884984</v>
      </c>
      <c r="F44" s="16">
        <f t="shared" si="5"/>
        <v>48661682</v>
      </c>
      <c r="G44" s="36">
        <f t="shared" si="6"/>
        <v>0.20201210217404003</v>
      </c>
    </row>
    <row r="45" spans="1:7" ht="15.95" customHeight="1" x14ac:dyDescent="0.2">
      <c r="A45" s="67" t="s">
        <v>114</v>
      </c>
      <c r="B45" s="6" t="s">
        <v>115</v>
      </c>
      <c r="C45" s="58"/>
      <c r="D45" s="16">
        <v>4446554097.1099997</v>
      </c>
      <c r="E45" s="139">
        <v>3526020239.3800001</v>
      </c>
      <c r="F45" s="16">
        <f t="shared" si="5"/>
        <v>920533857.72999954</v>
      </c>
      <c r="G45" s="36">
        <f t="shared" si="6"/>
        <v>0.26106879576274417</v>
      </c>
    </row>
    <row r="46" spans="1:7" ht="15.95" customHeight="1" x14ac:dyDescent="0.2">
      <c r="A46" s="67">
        <v>5108</v>
      </c>
      <c r="B46" s="6" t="s">
        <v>134</v>
      </c>
      <c r="C46" s="58"/>
      <c r="D46" s="16">
        <v>9446841</v>
      </c>
      <c r="E46" s="139">
        <v>48069046</v>
      </c>
      <c r="F46" s="16">
        <f t="shared" si="5"/>
        <v>-38622205</v>
      </c>
      <c r="G46" s="36">
        <f t="shared" si="6"/>
        <v>-0.80347350767061199</v>
      </c>
    </row>
    <row r="47" spans="1:7" ht="15.95" customHeight="1" x14ac:dyDescent="0.2">
      <c r="A47" s="67" t="s">
        <v>116</v>
      </c>
      <c r="B47" s="6" t="s">
        <v>40</v>
      </c>
      <c r="C47" s="58"/>
      <c r="D47" s="16">
        <v>12830761906.23</v>
      </c>
      <c r="E47" s="139">
        <v>8788953876.6000004</v>
      </c>
      <c r="F47" s="16">
        <f t="shared" si="5"/>
        <v>4041808029.6299992</v>
      </c>
      <c r="G47" s="36">
        <f t="shared" si="6"/>
        <v>0.4598736193611212</v>
      </c>
    </row>
    <row r="48" spans="1:7" ht="15.95" customHeight="1" x14ac:dyDescent="0.2">
      <c r="A48" s="67" t="s">
        <v>117</v>
      </c>
      <c r="B48" s="110" t="s">
        <v>41</v>
      </c>
      <c r="C48" s="58"/>
      <c r="D48" s="16">
        <v>1798702996.0599999</v>
      </c>
      <c r="E48" s="139">
        <v>2192623074.75</v>
      </c>
      <c r="F48" s="16">
        <f t="shared" si="5"/>
        <v>-393920078.69000006</v>
      </c>
      <c r="G48" s="36">
        <f t="shared" si="6"/>
        <v>-0.17965699769665805</v>
      </c>
    </row>
    <row r="49" spans="1:7" ht="4.5" customHeight="1" x14ac:dyDescent="0.2">
      <c r="A49" s="67"/>
      <c r="B49" s="37"/>
      <c r="C49" s="39"/>
      <c r="D49" s="32"/>
      <c r="E49" s="32"/>
      <c r="F49" s="16"/>
      <c r="G49" s="36"/>
    </row>
    <row r="50" spans="1:7" ht="27" customHeight="1" x14ac:dyDescent="0.2">
      <c r="A50" s="68">
        <v>53</v>
      </c>
      <c r="B50" s="111" t="s">
        <v>118</v>
      </c>
      <c r="C50" s="103"/>
      <c r="D50" s="31">
        <f>SUM(D51:D55)</f>
        <v>1435448302.55</v>
      </c>
      <c r="E50" s="31">
        <f>SUM(E51:E55)</f>
        <v>994452864.43999994</v>
      </c>
      <c r="F50" s="31">
        <f>SUM(F51:F55)</f>
        <v>440995438.10999995</v>
      </c>
      <c r="G50" s="61">
        <f>+F50/E50</f>
        <v>0.44345534502365275</v>
      </c>
    </row>
    <row r="51" spans="1:7" ht="15.75" customHeight="1" x14ac:dyDescent="0.2">
      <c r="A51" s="67">
        <v>5347</v>
      </c>
      <c r="B51" s="110" t="s">
        <v>143</v>
      </c>
      <c r="C51" s="58"/>
      <c r="D51" s="16">
        <v>2052628.04</v>
      </c>
      <c r="E51" s="139">
        <v>15552539.300000001</v>
      </c>
      <c r="F51" s="16">
        <f t="shared" ref="F51:F55" si="7">+D51-E51</f>
        <v>-13499911.260000002</v>
      </c>
      <c r="G51" s="36">
        <f t="shared" ref="G51" si="8">+F51/E51</f>
        <v>-0.86801974903223689</v>
      </c>
    </row>
    <row r="52" spans="1:7" hidden="1" x14ac:dyDescent="0.2">
      <c r="A52" s="67">
        <v>5350</v>
      </c>
      <c r="B52" s="37" t="s">
        <v>137</v>
      </c>
      <c r="C52" s="39"/>
      <c r="D52" s="16">
        <v>0</v>
      </c>
      <c r="E52" s="35">
        <v>0</v>
      </c>
      <c r="F52" s="16">
        <f t="shared" si="7"/>
        <v>0</v>
      </c>
      <c r="G52" s="36" t="e">
        <f t="shared" ref="G52:G54" si="9">+F52/E52</f>
        <v>#DIV/0!</v>
      </c>
    </row>
    <row r="53" spans="1:7" ht="26.25" customHeight="1" x14ac:dyDescent="0.2">
      <c r="A53" s="67" t="s">
        <v>119</v>
      </c>
      <c r="B53" s="110" t="s">
        <v>120</v>
      </c>
      <c r="C53" s="39"/>
      <c r="D53" s="16">
        <v>1094599415.76</v>
      </c>
      <c r="E53" s="139">
        <v>761929071.62</v>
      </c>
      <c r="F53" s="16">
        <f t="shared" si="7"/>
        <v>332670344.13999999</v>
      </c>
      <c r="G53" s="36">
        <f t="shared" si="9"/>
        <v>0.43661589579812493</v>
      </c>
    </row>
    <row r="54" spans="1:7" ht="15.95" customHeight="1" x14ac:dyDescent="0.2">
      <c r="A54" s="67" t="s">
        <v>121</v>
      </c>
      <c r="B54" s="6" t="s">
        <v>122</v>
      </c>
      <c r="C54" s="39"/>
      <c r="D54" s="16">
        <v>318329619.75</v>
      </c>
      <c r="E54" s="139">
        <v>216971253.47999999</v>
      </c>
      <c r="F54" s="16">
        <f t="shared" si="7"/>
        <v>101358366.27000001</v>
      </c>
      <c r="G54" s="36">
        <f t="shared" si="9"/>
        <v>0.46715113013504822</v>
      </c>
    </row>
    <row r="55" spans="1:7" ht="15" customHeight="1" x14ac:dyDescent="0.2">
      <c r="A55" s="67">
        <v>5368</v>
      </c>
      <c r="B55" s="6" t="s">
        <v>138</v>
      </c>
      <c r="C55" s="39"/>
      <c r="D55" s="16">
        <v>20466639</v>
      </c>
      <c r="E55" s="16">
        <v>0.04</v>
      </c>
      <c r="F55" s="16">
        <f t="shared" si="7"/>
        <v>20466638.960000001</v>
      </c>
      <c r="G55" s="36" t="s">
        <v>5</v>
      </c>
    </row>
    <row r="56" spans="1:7" x14ac:dyDescent="0.2">
      <c r="A56" s="67"/>
      <c r="B56" s="6"/>
      <c r="C56" s="39"/>
      <c r="D56" s="13"/>
      <c r="E56" s="16"/>
      <c r="F56" s="35"/>
      <c r="G56" s="36"/>
    </row>
    <row r="57" spans="1:7" ht="15.75" x14ac:dyDescent="0.25">
      <c r="A57" s="125"/>
      <c r="B57" s="57" t="s">
        <v>129</v>
      </c>
      <c r="C57" s="128"/>
      <c r="D57" s="88">
        <f>+D10-D38-D30</f>
        <v>27561276398.039978</v>
      </c>
      <c r="E57" s="88">
        <f>+E10-E38-E30</f>
        <v>19766372066.699997</v>
      </c>
      <c r="F57" s="88">
        <f>+F10-F38-F30</f>
        <v>7794904331.3400059</v>
      </c>
      <c r="G57" s="89">
        <f>+F57/E57</f>
        <v>0.39435179632543305</v>
      </c>
    </row>
    <row r="58" spans="1:7" ht="3" hidden="1" customHeight="1" x14ac:dyDescent="0.25">
      <c r="A58" s="59"/>
      <c r="B58" s="33"/>
      <c r="C58" s="126"/>
      <c r="D58" s="30"/>
      <c r="E58" s="30"/>
      <c r="F58" s="30"/>
      <c r="G58" s="61"/>
    </row>
    <row r="59" spans="1:7" ht="24.75" customHeight="1" x14ac:dyDescent="0.25">
      <c r="A59" s="125"/>
      <c r="B59" s="138" t="s">
        <v>123</v>
      </c>
      <c r="C59" s="128"/>
      <c r="D59" s="88">
        <f>+D60</f>
        <v>16661794959.360001</v>
      </c>
      <c r="E59" s="88">
        <f t="shared" ref="E59:F59" si="10">+E60</f>
        <v>3508017999.4000001</v>
      </c>
      <c r="F59" s="88">
        <f t="shared" si="10"/>
        <v>13153776959.960001</v>
      </c>
      <c r="G59" s="89">
        <f>+F59/E59</f>
        <v>3.7496321176829137</v>
      </c>
    </row>
    <row r="60" spans="1:7" s="6" customFormat="1" ht="16.5" customHeight="1" x14ac:dyDescent="0.25">
      <c r="A60" s="64">
        <v>48</v>
      </c>
      <c r="B60" s="33" t="s">
        <v>42</v>
      </c>
      <c r="C60" s="103"/>
      <c r="D60" s="30">
        <f>+D62+D64+D65+D66</f>
        <v>16661794959.360001</v>
      </c>
      <c r="E60" s="30">
        <f>+E62+E64+E65+E66</f>
        <v>3508017999.4000001</v>
      </c>
      <c r="F60" s="30">
        <f>+F62+F64+F65+F66</f>
        <v>13153776959.960001</v>
      </c>
      <c r="G60" s="61">
        <f>+F60/E60</f>
        <v>3.7496321176829137</v>
      </c>
    </row>
    <row r="61" spans="1:7" ht="14.25" customHeight="1" x14ac:dyDescent="0.2">
      <c r="A61" s="64"/>
      <c r="B61" s="161" t="s">
        <v>127</v>
      </c>
      <c r="C61" s="161"/>
      <c r="D61" s="129"/>
      <c r="E61" s="30"/>
      <c r="F61" s="30"/>
      <c r="G61" s="61"/>
    </row>
    <row r="62" spans="1:7" ht="14.25" customHeight="1" x14ac:dyDescent="0.2">
      <c r="A62" s="67">
        <v>4802</v>
      </c>
      <c r="B62" s="6" t="s">
        <v>43</v>
      </c>
      <c r="C62" s="58"/>
      <c r="D62" s="16">
        <v>14885947273.780001</v>
      </c>
      <c r="E62" s="139">
        <v>2684290522.0300002</v>
      </c>
      <c r="F62" s="16">
        <f>+D62-E62</f>
        <v>12201656751.75</v>
      </c>
      <c r="G62" s="36">
        <f>+F62/E62</f>
        <v>4.5455797916100646</v>
      </c>
    </row>
    <row r="63" spans="1:7" ht="16.5" customHeight="1" x14ac:dyDescent="0.2">
      <c r="A63" s="69"/>
      <c r="B63" s="161" t="s">
        <v>95</v>
      </c>
      <c r="C63" s="161"/>
      <c r="D63" s="16"/>
      <c r="E63" s="6"/>
      <c r="F63" s="6"/>
      <c r="G63" s="70"/>
    </row>
    <row r="64" spans="1:7" ht="14.25" customHeight="1" x14ac:dyDescent="0.2">
      <c r="A64" s="67">
        <v>4808</v>
      </c>
      <c r="B64" s="6" t="s">
        <v>124</v>
      </c>
      <c r="C64" s="58"/>
      <c r="D64" s="16">
        <v>1381737811.5799999</v>
      </c>
      <c r="E64" s="139">
        <v>812079029.65999997</v>
      </c>
      <c r="F64" s="16">
        <f>+D64-E64</f>
        <v>569658781.91999996</v>
      </c>
      <c r="G64" s="36">
        <f>+F64/E64</f>
        <v>0.70148195078809494</v>
      </c>
    </row>
    <row r="65" spans="1:7" ht="25.5" x14ac:dyDescent="0.2">
      <c r="A65" s="67">
        <v>4830</v>
      </c>
      <c r="B65" s="104" t="s">
        <v>140</v>
      </c>
      <c r="C65" s="39"/>
      <c r="D65" s="16">
        <v>182594</v>
      </c>
      <c r="E65" s="139">
        <v>11648447.710000001</v>
      </c>
      <c r="F65" s="16">
        <f>+D65-E65</f>
        <v>-11465853.710000001</v>
      </c>
      <c r="G65" s="36">
        <f>+F65/E65</f>
        <v>-0.98432460663035415</v>
      </c>
    </row>
    <row r="66" spans="1:7" ht="21" customHeight="1" x14ac:dyDescent="0.2">
      <c r="A66" s="67">
        <v>4831</v>
      </c>
      <c r="B66" s="104" t="s">
        <v>162</v>
      </c>
      <c r="C66" s="39"/>
      <c r="D66" s="16">
        <v>393927280</v>
      </c>
      <c r="E66" s="139">
        <v>0</v>
      </c>
      <c r="F66" s="16">
        <f>+D66-E66</f>
        <v>393927280</v>
      </c>
      <c r="G66" s="36" t="s">
        <v>5</v>
      </c>
    </row>
    <row r="67" spans="1:7" ht="15.75" customHeight="1" x14ac:dyDescent="0.25">
      <c r="A67" s="125"/>
      <c r="B67" s="138" t="s">
        <v>47</v>
      </c>
      <c r="C67" s="103"/>
      <c r="D67" s="88">
        <f>+D68</f>
        <v>286073449.51999998</v>
      </c>
      <c r="E67" s="88">
        <f t="shared" ref="E67:F67" si="11">+E68</f>
        <v>346486305.63999999</v>
      </c>
      <c r="F67" s="88">
        <f t="shared" si="11"/>
        <v>-60412856.120000005</v>
      </c>
      <c r="G67" s="89">
        <f>+F67/E67</f>
        <v>-0.17435856810678427</v>
      </c>
    </row>
    <row r="68" spans="1:7" ht="15.95" customHeight="1" x14ac:dyDescent="0.25">
      <c r="A68" s="64">
        <v>58</v>
      </c>
      <c r="B68" s="33" t="s">
        <v>44</v>
      </c>
      <c r="C68" s="103"/>
      <c r="D68" s="30">
        <f>SUM(D69:D72)</f>
        <v>286073449.51999998</v>
      </c>
      <c r="E68" s="30">
        <f>SUM(E69:E72)</f>
        <v>346486305.63999999</v>
      </c>
      <c r="F68" s="30">
        <f>SUM(F69:F72)</f>
        <v>-60412856.120000005</v>
      </c>
      <c r="G68" s="61">
        <f>+F68/E68</f>
        <v>-0.17435856810678427</v>
      </c>
    </row>
    <row r="69" spans="1:7" ht="15.95" customHeight="1" x14ac:dyDescent="0.2">
      <c r="A69" s="67" t="s">
        <v>125</v>
      </c>
      <c r="B69" s="6" t="s">
        <v>45</v>
      </c>
      <c r="C69" s="39"/>
      <c r="D69" s="16">
        <v>17224460.210000001</v>
      </c>
      <c r="E69" s="139">
        <v>11696459.42</v>
      </c>
      <c r="F69" s="16">
        <f t="shared" ref="F69:F72" si="12">+D69-E69</f>
        <v>5528000.790000001</v>
      </c>
      <c r="G69" s="36">
        <f t="shared" ref="G69:G72" si="13">+F69/E69</f>
        <v>0.47262172179621864</v>
      </c>
    </row>
    <row r="70" spans="1:7" x14ac:dyDescent="0.2">
      <c r="A70" s="67">
        <v>5804</v>
      </c>
      <c r="B70" s="6" t="s">
        <v>43</v>
      </c>
      <c r="C70" s="39"/>
      <c r="D70" s="16">
        <v>0</v>
      </c>
      <c r="E70" s="139">
        <v>463528</v>
      </c>
      <c r="F70" s="16">
        <f t="shared" si="12"/>
        <v>-463528</v>
      </c>
      <c r="G70" s="36">
        <f t="shared" si="13"/>
        <v>-1</v>
      </c>
    </row>
    <row r="71" spans="1:7" ht="14.25" customHeight="1" thickBot="1" x14ac:dyDescent="0.25">
      <c r="A71" s="67">
        <v>5890</v>
      </c>
      <c r="B71" s="37" t="s">
        <v>126</v>
      </c>
      <c r="C71" s="39"/>
      <c r="D71" s="16">
        <v>234457541.81</v>
      </c>
      <c r="E71" s="139">
        <v>116714850.95</v>
      </c>
      <c r="F71" s="16">
        <f t="shared" si="12"/>
        <v>117742690.86</v>
      </c>
      <c r="G71" s="36">
        <f t="shared" si="13"/>
        <v>1.0088064192485695</v>
      </c>
    </row>
    <row r="72" spans="1:7" s="11" customFormat="1" ht="26.25" customHeight="1" x14ac:dyDescent="0.2">
      <c r="A72" s="67">
        <v>5895</v>
      </c>
      <c r="B72" s="110" t="s">
        <v>103</v>
      </c>
      <c r="C72" s="39"/>
      <c r="D72" s="16">
        <v>34391447.5</v>
      </c>
      <c r="E72" s="139">
        <v>217611467.27000001</v>
      </c>
      <c r="F72" s="16">
        <f t="shared" si="12"/>
        <v>-183220019.77000001</v>
      </c>
      <c r="G72" s="36">
        <f t="shared" si="13"/>
        <v>-0.84195939703246869</v>
      </c>
    </row>
    <row r="73" spans="1:7" s="6" customFormat="1" ht="0.75" hidden="1" customHeight="1" x14ac:dyDescent="0.2">
      <c r="A73" s="59"/>
      <c r="C73" s="39"/>
      <c r="D73" s="13"/>
      <c r="E73" s="16"/>
      <c r="F73" s="16"/>
      <c r="G73" s="62"/>
    </row>
    <row r="74" spans="1:7" s="6" customFormat="1" ht="18" customHeight="1" x14ac:dyDescent="0.25">
      <c r="A74" s="59"/>
      <c r="B74" s="138" t="s">
        <v>130</v>
      </c>
      <c r="C74" s="140"/>
      <c r="D74" s="88">
        <f>+D57+D59-D67</f>
        <v>43936997907.879982</v>
      </c>
      <c r="E74" s="88">
        <f>+E57+E59-E67</f>
        <v>22927903760.459999</v>
      </c>
      <c r="F74" s="88">
        <f>+F57+F59-F67</f>
        <v>21009094147.420006</v>
      </c>
      <c r="G74" s="89">
        <f>+F74/E74</f>
        <v>0.91631116245572131</v>
      </c>
    </row>
    <row r="75" spans="1:7" s="6" customFormat="1" ht="13.5" thickBot="1" x14ac:dyDescent="0.25">
      <c r="A75" s="172"/>
      <c r="B75" s="173"/>
      <c r="C75" s="141"/>
      <c r="D75" s="174"/>
      <c r="E75" s="175"/>
      <c r="F75" s="176"/>
      <c r="G75" s="177"/>
    </row>
  </sheetData>
  <mergeCells count="11">
    <mergeCell ref="A7:A8"/>
    <mergeCell ref="B7:B8"/>
    <mergeCell ref="C7:C8"/>
    <mergeCell ref="A1:G1"/>
    <mergeCell ref="A3:G3"/>
    <mergeCell ref="A4:G4"/>
    <mergeCell ref="G7:G8"/>
    <mergeCell ref="A5:G5"/>
    <mergeCell ref="B61:C61"/>
    <mergeCell ref="B63:C63"/>
    <mergeCell ref="A2:G2"/>
  </mergeCells>
  <printOptions horizontalCentered="1" verticalCentered="1"/>
  <pageMargins left="0.31496062992125984" right="0" top="0.19685039370078741" bottom="0.11811023622047245" header="0" footer="0"/>
  <pageSetup paperSize="9" scale="70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EST SIT FINAN AGOSTO 2023-2022</vt:lpstr>
      <vt:lpstr>EST RESUL AGOSTO 2023-2022</vt:lpstr>
      <vt:lpstr>'EST RESUL AGOSTO 2023-2022'!Área_de_impresión</vt:lpstr>
      <vt:lpstr>'EST SIT FINAN AGOSTO 2023-2022'!Área_de_impresión</vt:lpstr>
      <vt:lpstr>'EST RESUL AGOSTO 2023-2022'!Títulos_a_imprimir</vt:lpstr>
      <vt:lpstr>'EST SIT FINAN AGOSTO 2023-2022'!Títulos_a_imprimir</vt:lpstr>
    </vt:vector>
  </TitlesOfParts>
  <Company>upn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upn</dc:creator>
  <cp:lastModifiedBy>MARISOL GUERRA LEGUIZAMON</cp:lastModifiedBy>
  <cp:revision/>
  <cp:lastPrinted>2023-09-18T23:49:00Z</cp:lastPrinted>
  <dcterms:created xsi:type="dcterms:W3CDTF">2009-11-14T02:04:31Z</dcterms:created>
  <dcterms:modified xsi:type="dcterms:W3CDTF">2023-09-25T20:48:35Z</dcterms:modified>
</cp:coreProperties>
</file>