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edagogicaedu-my.sharepoint.com/personal/guerramsfn_pedagogica_edu_co/Documents/A DATADRIV/INFORMES FINANCIEROS Y CONTABLES 2024/"/>
    </mc:Choice>
  </mc:AlternateContent>
  <xr:revisionPtr revIDLastSave="15" documentId="8_{DD33FBDB-B780-44F5-B254-B101D14870A8}" xr6:coauthVersionLast="47" xr6:coauthVersionMax="47" xr10:uidLastSave="{C30D195E-0027-49F1-A5B9-56FD87F074CB}"/>
  <bookViews>
    <workbookView xWindow="-120" yWindow="-120" windowWidth="20730" windowHeight="11160" xr2:uid="{00000000-000D-0000-FFFF-FFFF00000000}"/>
  </bookViews>
  <sheets>
    <sheet name="EST SIT FINAN JUNIO 2024-2023" sheetId="10" r:id="rId1"/>
    <sheet name="EST RESUL JUNIO 2024-2023" sheetId="6" r:id="rId2"/>
    <sheet name="EST SIT FINAN JUNIO-MARZO 2024" sheetId="14" r:id="rId3"/>
    <sheet name="EST SIT FINAN SEP Y JUN 2023" sheetId="11" state="hidden" r:id="rId4"/>
  </sheets>
  <definedNames>
    <definedName name="_xlnm.Print_Area" localSheetId="1">'EST RESUL JUNIO 2024-2023'!$A$1:$G$78</definedName>
    <definedName name="_xlnm.Print_Area" localSheetId="0">'EST SIT FINAN JUNIO 2024-2023'!$A$8:$N$65</definedName>
    <definedName name="_xlnm.Print_Area" localSheetId="2">'EST SIT FINAN JUNIO-MARZO 2024'!$A$8:$N$65</definedName>
    <definedName name="_xlnm.Print_Area" localSheetId="3">'EST SIT FINAN SEP Y JUN 2023'!$A$8:$N$73</definedName>
    <definedName name="_xlnm.Print_Titles" localSheetId="1">'EST RESUL JUNIO 2024-2023'!$1:$9</definedName>
    <definedName name="_xlnm.Print_Titles" localSheetId="0">'EST SIT FINAN JUNIO 2024-2023'!$1:$7</definedName>
    <definedName name="_xlnm.Print_Titles" localSheetId="2">'EST SIT FINAN JUNIO-MARZO 2024'!$1:$7</definedName>
    <definedName name="_xlnm.Print_Titles" localSheetId="3">'EST SIT FINAN SEP Y JUN 2023'!$1:$7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4" l="1"/>
  <c r="G18" i="14" s="1"/>
  <c r="F17" i="14"/>
  <c r="G17" i="14" s="1"/>
  <c r="F16" i="14"/>
  <c r="G16" i="14" s="1"/>
  <c r="E15" i="14"/>
  <c r="D15" i="14"/>
  <c r="M63" i="14"/>
  <c r="M62" i="14"/>
  <c r="N62" i="14" s="1"/>
  <c r="F62" i="14"/>
  <c r="G62" i="14" s="1"/>
  <c r="L61" i="14"/>
  <c r="K61" i="14"/>
  <c r="E61" i="14"/>
  <c r="D61" i="14"/>
  <c r="M60" i="14"/>
  <c r="M59" i="14" s="1"/>
  <c r="N59" i="14" s="1"/>
  <c r="L59" i="14"/>
  <c r="K59" i="14"/>
  <c r="M58" i="14"/>
  <c r="N58" i="14" s="1"/>
  <c r="M57" i="14"/>
  <c r="N57" i="14" s="1"/>
  <c r="F57" i="14"/>
  <c r="G57" i="14" s="1"/>
  <c r="M56" i="14"/>
  <c r="F56" i="14"/>
  <c r="G56" i="14" s="1"/>
  <c r="L55" i="14"/>
  <c r="K55" i="14"/>
  <c r="E55" i="14"/>
  <c r="E54" i="14" s="1"/>
  <c r="D55" i="14"/>
  <c r="D54" i="14" s="1"/>
  <c r="F52" i="14"/>
  <c r="G52" i="14" s="1"/>
  <c r="F51" i="14"/>
  <c r="G51" i="14" s="1"/>
  <c r="F50" i="14"/>
  <c r="G50" i="14" s="1"/>
  <c r="L46" i="14"/>
  <c r="L44" i="14" s="1"/>
  <c r="F49" i="14"/>
  <c r="M48" i="14"/>
  <c r="N48" i="14" s="1"/>
  <c r="E48" i="14"/>
  <c r="D48" i="14"/>
  <c r="M47" i="14"/>
  <c r="N47" i="14" s="1"/>
  <c r="F47" i="14"/>
  <c r="G47" i="14" s="1"/>
  <c r="E46" i="14"/>
  <c r="D46" i="14"/>
  <c r="F45" i="14"/>
  <c r="G45" i="14" s="1"/>
  <c r="F44" i="14"/>
  <c r="G44" i="14" s="1"/>
  <c r="F43" i="14"/>
  <c r="G43" i="14" s="1"/>
  <c r="F42" i="14"/>
  <c r="G42" i="14" s="1"/>
  <c r="F41" i="14"/>
  <c r="G41" i="14" s="1"/>
  <c r="F40" i="14"/>
  <c r="G40" i="14" s="1"/>
  <c r="F39" i="14"/>
  <c r="G39" i="14" s="1"/>
  <c r="M38" i="14"/>
  <c r="N38" i="14" s="1"/>
  <c r="F38" i="14"/>
  <c r="G38" i="14" s="1"/>
  <c r="L37" i="14"/>
  <c r="K37" i="14"/>
  <c r="F37" i="14"/>
  <c r="G37" i="14" s="1"/>
  <c r="F36" i="14"/>
  <c r="G36" i="14" s="1"/>
  <c r="M35" i="14"/>
  <c r="N35" i="14" s="1"/>
  <c r="F35" i="14"/>
  <c r="G35" i="14" s="1"/>
  <c r="L34" i="14"/>
  <c r="K34" i="14"/>
  <c r="F34" i="14"/>
  <c r="G34" i="14" s="1"/>
  <c r="F33" i="14"/>
  <c r="E32" i="14"/>
  <c r="D32" i="14"/>
  <c r="F31" i="14"/>
  <c r="G31" i="14" s="1"/>
  <c r="F30" i="14"/>
  <c r="E29" i="14"/>
  <c r="D29" i="14"/>
  <c r="M28" i="14"/>
  <c r="N28" i="14" s="1"/>
  <c r="M27" i="14"/>
  <c r="N27" i="14" s="1"/>
  <c r="M26" i="14"/>
  <c r="N26" i="14" s="1"/>
  <c r="F26" i="14"/>
  <c r="F25" i="14" s="1"/>
  <c r="L25" i="14"/>
  <c r="K25" i="14"/>
  <c r="E25" i="14"/>
  <c r="D25" i="14"/>
  <c r="F24" i="14"/>
  <c r="G24" i="14" s="1"/>
  <c r="F23" i="14"/>
  <c r="M22" i="14"/>
  <c r="M21" i="14" s="1"/>
  <c r="F22" i="14"/>
  <c r="G22" i="14" s="1"/>
  <c r="L21" i="14"/>
  <c r="K21" i="14"/>
  <c r="E21" i="14"/>
  <c r="D21" i="14"/>
  <c r="M19" i="14"/>
  <c r="M18" i="14" s="1"/>
  <c r="L18" i="14"/>
  <c r="K18" i="14"/>
  <c r="M16" i="14"/>
  <c r="N16" i="14" s="1"/>
  <c r="M15" i="14"/>
  <c r="N15" i="14" s="1"/>
  <c r="M14" i="14"/>
  <c r="N14" i="14" s="1"/>
  <c r="N13" i="14"/>
  <c r="M13" i="14"/>
  <c r="F13" i="14"/>
  <c r="G13" i="14" s="1"/>
  <c r="M12" i="14"/>
  <c r="N12" i="14" s="1"/>
  <c r="F12" i="14"/>
  <c r="G12" i="14" s="1"/>
  <c r="M11" i="14"/>
  <c r="N11" i="14" s="1"/>
  <c r="F11" i="14"/>
  <c r="G11" i="14" s="1"/>
  <c r="L10" i="14"/>
  <c r="K10" i="14"/>
  <c r="E10" i="14"/>
  <c r="D10" i="14"/>
  <c r="M61" i="14" l="1"/>
  <c r="N61" i="14" s="1"/>
  <c r="G25" i="14"/>
  <c r="K54" i="14"/>
  <c r="N63" i="14"/>
  <c r="L54" i="14"/>
  <c r="D9" i="14"/>
  <c r="K32" i="14"/>
  <c r="E9" i="14"/>
  <c r="N18" i="14"/>
  <c r="F61" i="14"/>
  <c r="G61" i="14" s="1"/>
  <c r="D28" i="14"/>
  <c r="K9" i="14"/>
  <c r="K40" i="14" s="1"/>
  <c r="N21" i="14"/>
  <c r="M37" i="14"/>
  <c r="N37" i="14" s="1"/>
  <c r="F46" i="14"/>
  <c r="G46" i="14" s="1"/>
  <c r="N60" i="14"/>
  <c r="F15" i="14"/>
  <c r="G15" i="14" s="1"/>
  <c r="F21" i="14"/>
  <c r="G21" i="14" s="1"/>
  <c r="F29" i="14"/>
  <c r="G29" i="14" s="1"/>
  <c r="L32" i="14"/>
  <c r="M55" i="14"/>
  <c r="N55" i="14" s="1"/>
  <c r="M34" i="14"/>
  <c r="N34" i="14" s="1"/>
  <c r="M25" i="14"/>
  <c r="N25" i="14" s="1"/>
  <c r="L9" i="14"/>
  <c r="M10" i="14"/>
  <c r="N10" i="14" s="1"/>
  <c r="E28" i="14"/>
  <c r="F32" i="14"/>
  <c r="G32" i="14" s="1"/>
  <c r="G26" i="14"/>
  <c r="F48" i="14"/>
  <c r="G48" i="14" s="1"/>
  <c r="F55" i="14"/>
  <c r="G23" i="14"/>
  <c r="G30" i="14"/>
  <c r="N56" i="14"/>
  <c r="F10" i="14"/>
  <c r="N19" i="14"/>
  <c r="N22" i="14"/>
  <c r="G33" i="14"/>
  <c r="F15" i="10"/>
  <c r="F14" i="10" s="1"/>
  <c r="E14" i="10"/>
  <c r="D14" i="10"/>
  <c r="D16" i="10"/>
  <c r="E16" i="10"/>
  <c r="F17" i="10"/>
  <c r="F18" i="10"/>
  <c r="G18" i="10" s="1"/>
  <c r="F19" i="10"/>
  <c r="G19" i="10" s="1"/>
  <c r="F20" i="10"/>
  <c r="G20" i="10" s="1"/>
  <c r="E53" i="14" l="1"/>
  <c r="D53" i="14"/>
  <c r="L40" i="14"/>
  <c r="L53" i="14" s="1"/>
  <c r="F9" i="14"/>
  <c r="G15" i="10"/>
  <c r="G14" i="10"/>
  <c r="M54" i="14"/>
  <c r="M32" i="14"/>
  <c r="N32" i="14" s="1"/>
  <c r="M9" i="14"/>
  <c r="N9" i="14" s="1"/>
  <c r="G55" i="14"/>
  <c r="F54" i="14"/>
  <c r="F28" i="14"/>
  <c r="G28" i="14" s="1"/>
  <c r="G10" i="14"/>
  <c r="F16" i="10"/>
  <c r="G16" i="10" s="1"/>
  <c r="G17" i="10"/>
  <c r="M40" i="14" l="1"/>
  <c r="N40" i="14" s="1"/>
  <c r="G9" i="14"/>
  <c r="F53" i="14"/>
  <c r="G53" i="14" s="1"/>
  <c r="M16" i="10"/>
  <c r="N16" i="10" s="1"/>
  <c r="L10" i="10" l="1"/>
  <c r="K10" i="10"/>
  <c r="D48" i="10"/>
  <c r="E48" i="10"/>
  <c r="F50" i="10"/>
  <c r="F51" i="10"/>
  <c r="G51" i="10" s="1"/>
  <c r="F52" i="10"/>
  <c r="G52" i="10" s="1"/>
  <c r="F49" i="10" l="1"/>
  <c r="F26" i="10"/>
  <c r="G26" i="10" s="1"/>
  <c r="E25" i="10"/>
  <c r="D25" i="10"/>
  <c r="F24" i="10"/>
  <c r="F23" i="10"/>
  <c r="G23" i="10" s="1"/>
  <c r="F22" i="10"/>
  <c r="G22" i="10" s="1"/>
  <c r="E21" i="10"/>
  <c r="D21" i="10"/>
  <c r="F48" i="10" l="1"/>
  <c r="F21" i="10"/>
  <c r="G21" i="10" s="1"/>
  <c r="G24" i="10"/>
  <c r="F25" i="10"/>
  <c r="G25" i="10" s="1"/>
  <c r="E18" i="6"/>
  <c r="D18" i="6"/>
  <c r="F21" i="6"/>
  <c r="F20" i="6" s="1"/>
  <c r="E20" i="6"/>
  <c r="D20" i="6"/>
  <c r="M38" i="10" l="1"/>
  <c r="L37" i="10"/>
  <c r="K37" i="10"/>
  <c r="M37" i="10" l="1"/>
  <c r="F48" i="6" l="1"/>
  <c r="G48" i="6" s="1"/>
  <c r="D14" i="6"/>
  <c r="E14" i="6"/>
  <c r="F15" i="6"/>
  <c r="G15" i="6" s="1"/>
  <c r="M63" i="10" l="1"/>
  <c r="M57" i="11" l="1"/>
  <c r="N57" i="11" s="1"/>
  <c r="M63" i="11"/>
  <c r="M62" i="11"/>
  <c r="F62" i="11"/>
  <c r="F61" i="11" s="1"/>
  <c r="G61" i="11" s="1"/>
  <c r="L61" i="11"/>
  <c r="K61" i="11"/>
  <c r="E61" i="11"/>
  <c r="D61" i="11"/>
  <c r="M60" i="11"/>
  <c r="M59" i="11" s="1"/>
  <c r="L59" i="11"/>
  <c r="K59" i="11"/>
  <c r="F57" i="11"/>
  <c r="G57" i="11" s="1"/>
  <c r="M56" i="11"/>
  <c r="N56" i="11" s="1"/>
  <c r="F56" i="11"/>
  <c r="G56" i="11" s="1"/>
  <c r="L55" i="11"/>
  <c r="K55" i="11"/>
  <c r="E55" i="11"/>
  <c r="D55" i="11"/>
  <c r="F52" i="11"/>
  <c r="G52" i="11" s="1"/>
  <c r="F51" i="11"/>
  <c r="G51" i="11" s="1"/>
  <c r="F50" i="11"/>
  <c r="R49" i="11"/>
  <c r="L46" i="11"/>
  <c r="L44" i="11" s="1"/>
  <c r="R48" i="11"/>
  <c r="M48" i="11"/>
  <c r="N48" i="11" s="1"/>
  <c r="E48" i="11"/>
  <c r="D48" i="11"/>
  <c r="M47" i="11"/>
  <c r="F47" i="11"/>
  <c r="G47" i="11" s="1"/>
  <c r="R46" i="11"/>
  <c r="E46" i="11"/>
  <c r="D46" i="11"/>
  <c r="F45" i="11"/>
  <c r="G45" i="11" s="1"/>
  <c r="F44" i="11"/>
  <c r="G44" i="11" s="1"/>
  <c r="F43" i="11"/>
  <c r="G43" i="11" s="1"/>
  <c r="F42" i="11"/>
  <c r="G42" i="11" s="1"/>
  <c r="F41" i="11"/>
  <c r="G41" i="11" s="1"/>
  <c r="F40" i="11"/>
  <c r="G40" i="11" s="1"/>
  <c r="F39" i="11"/>
  <c r="G39" i="11" s="1"/>
  <c r="P38" i="11"/>
  <c r="F38" i="11"/>
  <c r="G38" i="11" s="1"/>
  <c r="F37" i="11"/>
  <c r="G37" i="11" s="1"/>
  <c r="F36" i="11"/>
  <c r="G36" i="11" s="1"/>
  <c r="R35" i="11"/>
  <c r="M35" i="11"/>
  <c r="N35" i="11" s="1"/>
  <c r="F35" i="11"/>
  <c r="G35" i="11" s="1"/>
  <c r="M34" i="11"/>
  <c r="L34" i="11"/>
  <c r="K34" i="11"/>
  <c r="K32" i="11" s="1"/>
  <c r="F34" i="11"/>
  <c r="G34" i="11" s="1"/>
  <c r="F33" i="11"/>
  <c r="E32" i="11"/>
  <c r="D32" i="11"/>
  <c r="P41" i="11" s="1"/>
  <c r="F31" i="11"/>
  <c r="G31" i="11" s="1"/>
  <c r="F30" i="11"/>
  <c r="E29" i="11"/>
  <c r="D29" i="11"/>
  <c r="M28" i="11"/>
  <c r="N28" i="11" s="1"/>
  <c r="M27" i="11"/>
  <c r="N27" i="11" s="1"/>
  <c r="F27" i="11"/>
  <c r="G27" i="11" s="1"/>
  <c r="M26" i="11"/>
  <c r="N26" i="11" s="1"/>
  <c r="E26" i="11"/>
  <c r="D26" i="11"/>
  <c r="L25" i="11"/>
  <c r="K25" i="11"/>
  <c r="S28" i="11" s="1"/>
  <c r="F25" i="11"/>
  <c r="G25" i="11" s="1"/>
  <c r="F24" i="11"/>
  <c r="G24" i="11" s="1"/>
  <c r="P23" i="11"/>
  <c r="F23" i="11"/>
  <c r="G23" i="11" s="1"/>
  <c r="P22" i="11"/>
  <c r="M22" i="11"/>
  <c r="N22" i="11" s="1"/>
  <c r="E22" i="11"/>
  <c r="D22" i="11"/>
  <c r="P21" i="11"/>
  <c r="L21" i="11"/>
  <c r="K21" i="11"/>
  <c r="S24" i="11" s="1"/>
  <c r="F21" i="11"/>
  <c r="G21" i="11" s="1"/>
  <c r="F20" i="11"/>
  <c r="G20" i="11" s="1"/>
  <c r="M19" i="11"/>
  <c r="M18" i="11" s="1"/>
  <c r="F19" i="11"/>
  <c r="G19" i="11" s="1"/>
  <c r="S18" i="11"/>
  <c r="L18" i="11"/>
  <c r="K18" i="11"/>
  <c r="S21" i="11" s="1"/>
  <c r="F18" i="11"/>
  <c r="P17" i="11"/>
  <c r="M16" i="11"/>
  <c r="N16" i="11" s="1"/>
  <c r="E16" i="11"/>
  <c r="D16" i="11"/>
  <c r="M15" i="11"/>
  <c r="N15" i="11" s="1"/>
  <c r="F15" i="11"/>
  <c r="F14" i="11" s="1"/>
  <c r="M14" i="11"/>
  <c r="N14" i="11" s="1"/>
  <c r="E14" i="11"/>
  <c r="D14" i="11"/>
  <c r="M13" i="11"/>
  <c r="N13" i="11" s="1"/>
  <c r="F13" i="11"/>
  <c r="G13" i="11" s="1"/>
  <c r="M12" i="11"/>
  <c r="N12" i="11" s="1"/>
  <c r="F12" i="11"/>
  <c r="G12" i="11" s="1"/>
  <c r="M11" i="11"/>
  <c r="N11" i="11" s="1"/>
  <c r="F11" i="11"/>
  <c r="G11" i="11" s="1"/>
  <c r="L10" i="11"/>
  <c r="K10" i="11"/>
  <c r="R13" i="11" s="1"/>
  <c r="E10" i="11"/>
  <c r="D10" i="11"/>
  <c r="G14" i="11" l="1"/>
  <c r="D54" i="11"/>
  <c r="N18" i="11"/>
  <c r="F29" i="11"/>
  <c r="G29" i="11" s="1"/>
  <c r="K9" i="11"/>
  <c r="D9" i="11"/>
  <c r="N34" i="11"/>
  <c r="G15" i="11"/>
  <c r="K54" i="11"/>
  <c r="F46" i="11"/>
  <c r="G46" i="11" s="1"/>
  <c r="D28" i="11"/>
  <c r="M61" i="11"/>
  <c r="N61" i="11" s="1"/>
  <c r="M55" i="11"/>
  <c r="N55" i="11" s="1"/>
  <c r="L54" i="11"/>
  <c r="M32" i="11"/>
  <c r="L32" i="11"/>
  <c r="M25" i="11"/>
  <c r="N25" i="11" s="1"/>
  <c r="M21" i="11"/>
  <c r="N21" i="11" s="1"/>
  <c r="L9" i="11"/>
  <c r="N19" i="11"/>
  <c r="G62" i="11"/>
  <c r="E54" i="11"/>
  <c r="D53" i="11"/>
  <c r="P40" i="11" s="1"/>
  <c r="E28" i="11"/>
  <c r="F32" i="11"/>
  <c r="G32" i="11" s="1"/>
  <c r="F16" i="11"/>
  <c r="G16" i="11" s="1"/>
  <c r="P12" i="11"/>
  <c r="E9" i="11"/>
  <c r="F10" i="11"/>
  <c r="G10" i="11" s="1"/>
  <c r="M10" i="11"/>
  <c r="G18" i="11"/>
  <c r="P46" i="11"/>
  <c r="P52" i="11"/>
  <c r="R15" i="11"/>
  <c r="R16" i="11"/>
  <c r="F48" i="11"/>
  <c r="G48" i="11" s="1"/>
  <c r="P50" i="11"/>
  <c r="F55" i="11"/>
  <c r="N62" i="11"/>
  <c r="P9" i="11"/>
  <c r="P13" i="11"/>
  <c r="F22" i="11"/>
  <c r="G22" i="11" s="1"/>
  <c r="G30" i="11"/>
  <c r="S12" i="11"/>
  <c r="R19" i="11"/>
  <c r="P31" i="11"/>
  <c r="R18" i="11"/>
  <c r="G33" i="11"/>
  <c r="N47" i="11"/>
  <c r="P51" i="11"/>
  <c r="F26" i="11"/>
  <c r="G26" i="11" s="1"/>
  <c r="R17" i="11"/>
  <c r="P43" i="11"/>
  <c r="P47" i="11"/>
  <c r="P48" i="11"/>
  <c r="P49" i="11"/>
  <c r="Q43" i="11"/>
  <c r="D82" i="11"/>
  <c r="D83" i="11" s="1"/>
  <c r="P16" i="11"/>
  <c r="P25" i="11"/>
  <c r="Q54" i="11" l="1"/>
  <c r="Q9" i="11"/>
  <c r="D78" i="11"/>
  <c r="N32" i="11"/>
  <c r="K40" i="11"/>
  <c r="D77" i="11"/>
  <c r="M54" i="11"/>
  <c r="L40" i="11"/>
  <c r="L53" i="11" s="1"/>
  <c r="D80" i="11"/>
  <c r="E77" i="11"/>
  <c r="I77" i="11" s="1"/>
  <c r="K77" i="11" s="1"/>
  <c r="F28" i="11"/>
  <c r="G28" i="11" s="1"/>
  <c r="E53" i="11"/>
  <c r="E78" i="11"/>
  <c r="F9" i="11"/>
  <c r="G55" i="11"/>
  <c r="F54" i="11"/>
  <c r="M9" i="11"/>
  <c r="N10" i="11"/>
  <c r="E80" i="11" l="1"/>
  <c r="I78" i="11"/>
  <c r="K78" i="11" s="1"/>
  <c r="I80" i="11"/>
  <c r="K80" i="11" s="1"/>
  <c r="M40" i="11"/>
  <c r="N9" i="11"/>
  <c r="F53" i="11"/>
  <c r="G53" i="11" s="1"/>
  <c r="G9" i="11"/>
  <c r="N40" i="11" l="1"/>
  <c r="E62" i="6" l="1"/>
  <c r="D62" i="6"/>
  <c r="M60" i="10" l="1"/>
  <c r="L59" i="10"/>
  <c r="K59" i="10"/>
  <c r="M59" i="10" l="1"/>
  <c r="F12" i="10" l="1"/>
  <c r="G12" i="10" s="1"/>
  <c r="F13" i="10"/>
  <c r="G13" i="10" s="1"/>
  <c r="D10" i="10" l="1"/>
  <c r="D9" i="10" s="1"/>
  <c r="F11" i="10"/>
  <c r="G11" i="10" s="1"/>
  <c r="M47" i="10" l="1"/>
  <c r="N47" i="10" s="1"/>
  <c r="M48" i="10"/>
  <c r="N48" i="10" s="1"/>
  <c r="M35" i="10"/>
  <c r="N35" i="10" s="1"/>
  <c r="E29" i="10"/>
  <c r="D29" i="10"/>
  <c r="F31" i="10"/>
  <c r="G31" i="10" s="1"/>
  <c r="F30" i="10"/>
  <c r="G30" i="10" s="1"/>
  <c r="F29" i="10" l="1"/>
  <c r="G29" i="10" s="1"/>
  <c r="F71" i="6" l="1"/>
  <c r="G71" i="6" s="1"/>
  <c r="D32" i="10" l="1"/>
  <c r="E32" i="10"/>
  <c r="F33" i="10"/>
  <c r="G33" i="10" s="1"/>
  <c r="F34" i="10"/>
  <c r="G34" i="10" s="1"/>
  <c r="F35" i="10"/>
  <c r="G35" i="10" s="1"/>
  <c r="F36" i="10"/>
  <c r="G36" i="10" s="1"/>
  <c r="F37" i="10"/>
  <c r="G37" i="10" s="1"/>
  <c r="F38" i="10"/>
  <c r="G38" i="10" s="1"/>
  <c r="F39" i="10"/>
  <c r="G39" i="10" s="1"/>
  <c r="F40" i="10"/>
  <c r="G40" i="10" s="1"/>
  <c r="F41" i="10"/>
  <c r="G41" i="10" s="1"/>
  <c r="F42" i="10"/>
  <c r="G42" i="10" s="1"/>
  <c r="F43" i="10"/>
  <c r="G43" i="10" s="1"/>
  <c r="F44" i="10"/>
  <c r="G44" i="10" s="1"/>
  <c r="F45" i="10"/>
  <c r="G45" i="10" s="1"/>
  <c r="D46" i="10"/>
  <c r="E46" i="10"/>
  <c r="F47" i="10"/>
  <c r="G47" i="10" s="1"/>
  <c r="D55" i="10"/>
  <c r="E55" i="10"/>
  <c r="F56" i="10"/>
  <c r="G56" i="10" s="1"/>
  <c r="F57" i="10"/>
  <c r="G57" i="10" s="1"/>
  <c r="D61" i="10"/>
  <c r="E61" i="10"/>
  <c r="F62" i="10"/>
  <c r="G62" i="10" s="1"/>
  <c r="D24" i="6"/>
  <c r="E28" i="10" l="1"/>
  <c r="D28" i="10"/>
  <c r="F55" i="10"/>
  <c r="G55" i="10" s="1"/>
  <c r="E54" i="10"/>
  <c r="D54" i="10"/>
  <c r="F61" i="10"/>
  <c r="G61" i="10" s="1"/>
  <c r="G48" i="10"/>
  <c r="F32" i="10"/>
  <c r="G32" i="10" s="1"/>
  <c r="F46" i="10"/>
  <c r="G46" i="10" s="1"/>
  <c r="K34" i="10"/>
  <c r="L34" i="10"/>
  <c r="M34" i="10"/>
  <c r="F28" i="10" l="1"/>
  <c r="G28" i="10" s="1"/>
  <c r="L32" i="10"/>
  <c r="K32" i="10"/>
  <c r="F54" i="10"/>
  <c r="M32" i="10"/>
  <c r="N34" i="10"/>
  <c r="N32" i="10" l="1"/>
  <c r="K18" i="10" l="1"/>
  <c r="L18" i="10"/>
  <c r="L25" i="10"/>
  <c r="K25" i="10"/>
  <c r="M28" i="10"/>
  <c r="N28" i="10" s="1"/>
  <c r="M27" i="10"/>
  <c r="N27" i="10" s="1"/>
  <c r="M26" i="10"/>
  <c r="N26" i="10" s="1"/>
  <c r="M25" i="10" l="1"/>
  <c r="M58" i="10"/>
  <c r="N58" i="10" s="1"/>
  <c r="L55" i="10"/>
  <c r="K55" i="10"/>
  <c r="D52" i="6" l="1"/>
  <c r="E52" i="6"/>
  <c r="F53" i="6"/>
  <c r="G53" i="6" s="1"/>
  <c r="D42" i="6" l="1"/>
  <c r="D40" i="6" s="1"/>
  <c r="D70" i="6"/>
  <c r="D69" i="6" s="1"/>
  <c r="D28" i="6"/>
  <c r="D10" i="6" s="1"/>
  <c r="D61" i="6"/>
  <c r="E24" i="6"/>
  <c r="E28" i="6"/>
  <c r="E34" i="6"/>
  <c r="E37" i="6"/>
  <c r="E42" i="6"/>
  <c r="E40" i="6" s="1"/>
  <c r="E61" i="6"/>
  <c r="E70" i="6"/>
  <c r="E69" i="6" s="1"/>
  <c r="D34" i="6"/>
  <c r="D37" i="6"/>
  <c r="F73" i="6"/>
  <c r="G73" i="6" s="1"/>
  <c r="F38" i="6"/>
  <c r="F37" i="6" s="1"/>
  <c r="M62" i="10"/>
  <c r="M61" i="10" s="1"/>
  <c r="L61" i="10"/>
  <c r="L54" i="10" s="1"/>
  <c r="K61" i="10"/>
  <c r="K54" i="10" s="1"/>
  <c r="M57" i="10"/>
  <c r="M56" i="10"/>
  <c r="F72" i="6"/>
  <c r="F67" i="6"/>
  <c r="F30" i="6"/>
  <c r="G30" i="6" s="1"/>
  <c r="E10" i="10"/>
  <c r="E9" i="10" s="1"/>
  <c r="F57" i="6"/>
  <c r="G57" i="6" s="1"/>
  <c r="F54" i="6"/>
  <c r="G54" i="6" s="1"/>
  <c r="F27" i="6"/>
  <c r="G27" i="6" s="1"/>
  <c r="F29" i="6"/>
  <c r="G29" i="6" s="1"/>
  <c r="F56" i="6"/>
  <c r="G56" i="6" s="1"/>
  <c r="F55" i="6"/>
  <c r="G55" i="6" s="1"/>
  <c r="F50" i="6"/>
  <c r="G50" i="6" s="1"/>
  <c r="F49" i="6"/>
  <c r="G49" i="6" s="1"/>
  <c r="M15" i="10"/>
  <c r="N15" i="10" s="1"/>
  <c r="D53" i="10"/>
  <c r="M22" i="10"/>
  <c r="M21" i="10" s="1"/>
  <c r="L21" i="10"/>
  <c r="K21" i="10"/>
  <c r="M19" i="10"/>
  <c r="M18" i="10" s="1"/>
  <c r="M14" i="10"/>
  <c r="N14" i="10" s="1"/>
  <c r="M13" i="10"/>
  <c r="N13" i="10" s="1"/>
  <c r="M12" i="10"/>
  <c r="N12" i="10" s="1"/>
  <c r="M11" i="10"/>
  <c r="F74" i="6"/>
  <c r="G74" i="6" s="1"/>
  <c r="F66" i="6"/>
  <c r="G66" i="6" s="1"/>
  <c r="F64" i="6"/>
  <c r="F47" i="6"/>
  <c r="G47" i="6" s="1"/>
  <c r="F46" i="6"/>
  <c r="G46" i="6" s="1"/>
  <c r="F45" i="6"/>
  <c r="G45" i="6" s="1"/>
  <c r="F44" i="6"/>
  <c r="G44" i="6" s="1"/>
  <c r="F43" i="6"/>
  <c r="G43" i="6" s="1"/>
  <c r="F35" i="6"/>
  <c r="G35" i="6" s="1"/>
  <c r="F26" i="6"/>
  <c r="G26" i="6" s="1"/>
  <c r="F25" i="6"/>
  <c r="G25" i="6" s="1"/>
  <c r="F19" i="6"/>
  <c r="F16" i="6"/>
  <c r="F14" i="6" s="1"/>
  <c r="G14" i="6" s="1"/>
  <c r="N11" i="10" l="1"/>
  <c r="M10" i="10"/>
  <c r="E10" i="6"/>
  <c r="G19" i="6"/>
  <c r="F18" i="6"/>
  <c r="G18" i="6" s="1"/>
  <c r="G64" i="6"/>
  <c r="F62" i="6"/>
  <c r="G62" i="6" s="1"/>
  <c r="N61" i="10"/>
  <c r="E53" i="10"/>
  <c r="F34" i="6"/>
  <c r="G34" i="6" s="1"/>
  <c r="E32" i="6"/>
  <c r="F24" i="6"/>
  <c r="G24" i="6" s="1"/>
  <c r="G16" i="6"/>
  <c r="N56" i="10"/>
  <c r="M55" i="10"/>
  <c r="N55" i="10" s="1"/>
  <c r="D32" i="6"/>
  <c r="F28" i="6"/>
  <c r="G28" i="6" s="1"/>
  <c r="F70" i="6"/>
  <c r="F52" i="6"/>
  <c r="G52" i="6" s="1"/>
  <c r="F42" i="6"/>
  <c r="G42" i="6" s="1"/>
  <c r="N19" i="10"/>
  <c r="L9" i="10"/>
  <c r="L40" i="10" s="1"/>
  <c r="N25" i="10"/>
  <c r="N22" i="10"/>
  <c r="N62" i="10"/>
  <c r="N18" i="10"/>
  <c r="N21" i="10"/>
  <c r="K9" i="10"/>
  <c r="K40" i="10" s="1"/>
  <c r="F10" i="10"/>
  <c r="F9" i="10" s="1"/>
  <c r="G37" i="6"/>
  <c r="G38" i="6"/>
  <c r="F10" i="6" l="1"/>
  <c r="G10" i="6" s="1"/>
  <c r="F53" i="10"/>
  <c r="G53" i="10" s="1"/>
  <c r="M54" i="10"/>
  <c r="F32" i="6"/>
  <c r="G32" i="6" s="1"/>
  <c r="E59" i="6"/>
  <c r="E76" i="6" s="1"/>
  <c r="L49" i="10" s="1"/>
  <c r="D59" i="6"/>
  <c r="F40" i="6"/>
  <c r="G40" i="6" s="1"/>
  <c r="F61" i="6"/>
  <c r="G61" i="6" s="1"/>
  <c r="F69" i="6"/>
  <c r="G69" i="6" s="1"/>
  <c r="G70" i="6"/>
  <c r="M9" i="10"/>
  <c r="M40" i="10" s="1"/>
  <c r="N10" i="10"/>
  <c r="G10" i="10"/>
  <c r="L46" i="10" l="1"/>
  <c r="L44" i="10" s="1"/>
  <c r="L53" i="10" s="1"/>
  <c r="N40" i="10"/>
  <c r="D76" i="6"/>
  <c r="K49" i="14" s="1"/>
  <c r="F59" i="6"/>
  <c r="F76" i="6" s="1"/>
  <c r="G76" i="6" s="1"/>
  <c r="N9" i="10"/>
  <c r="G9" i="10"/>
  <c r="K46" i="14" l="1"/>
  <c r="K44" i="14" s="1"/>
  <c r="M49" i="14"/>
  <c r="K49" i="10"/>
  <c r="K46" i="10" s="1"/>
  <c r="K44" i="10" s="1"/>
  <c r="K53" i="10" s="1"/>
  <c r="K49" i="11"/>
  <c r="G59" i="6"/>
  <c r="N49" i="14" l="1"/>
  <c r="M46" i="14"/>
  <c r="K53" i="14"/>
  <c r="M49" i="10"/>
  <c r="N49" i="10" s="1"/>
  <c r="K46" i="11"/>
  <c r="K44" i="11" s="1"/>
  <c r="M49" i="11"/>
  <c r="M44" i="14" l="1"/>
  <c r="N46" i="14"/>
  <c r="M46" i="10"/>
  <c r="M44" i="10" s="1"/>
  <c r="M53" i="10" s="1"/>
  <c r="N53" i="10" s="1"/>
  <c r="N49" i="11"/>
  <c r="M46" i="11"/>
  <c r="R47" i="11"/>
  <c r="K53" i="11"/>
  <c r="P57" i="11" s="1"/>
  <c r="N44" i="14" l="1"/>
  <c r="M53" i="14"/>
  <c r="N53" i="14" s="1"/>
  <c r="N46" i="10"/>
  <c r="N44" i="10"/>
  <c r="N46" i="11"/>
  <c r="M44" i="11"/>
  <c r="N44" i="11" l="1"/>
  <c r="M53" i="11"/>
  <c r="N53" i="11" s="1"/>
</calcChain>
</file>

<file path=xl/sharedStrings.xml><?xml version="1.0" encoding="utf-8"?>
<sst xmlns="http://schemas.openxmlformats.org/spreadsheetml/2006/main" count="445" uniqueCount="191">
  <si>
    <t>COD</t>
  </si>
  <si>
    <t>ACTIVO</t>
  </si>
  <si>
    <t>AUMENTO</t>
  </si>
  <si>
    <t>PASIVO Y PATRIMONIO</t>
  </si>
  <si>
    <t>PASIVO</t>
  </si>
  <si>
    <t>DISMINUCION</t>
  </si>
  <si>
    <t>-</t>
  </si>
  <si>
    <t>VENTA DE BIENES</t>
  </si>
  <si>
    <t>AVANCES Y ANTICIPOS ENTREGADOS</t>
  </si>
  <si>
    <t>EN PODER DE TERCEROS</t>
  </si>
  <si>
    <t>OTROS PASIVOS</t>
  </si>
  <si>
    <t>OTROS ACTIVOS</t>
  </si>
  <si>
    <t>INGRESOS RECIBIDOS POR ANTICIPADO</t>
  </si>
  <si>
    <t>TOTAL PASIVO</t>
  </si>
  <si>
    <t>TERRENOS</t>
  </si>
  <si>
    <t>PATRIMONIO</t>
  </si>
  <si>
    <t>BIENES MUEBLES EN BODEGA</t>
  </si>
  <si>
    <t>EDIFICACIONES</t>
  </si>
  <si>
    <t>CAPITAL FISCAL</t>
  </si>
  <si>
    <t>MAQUINARIA Y EQUIPO</t>
  </si>
  <si>
    <t>RESULTADO DEL EJERCICIO</t>
  </si>
  <si>
    <t>BIENES DE BENEFICIO Y USO PUBLICO E HISTORICOS Y CULTURALES</t>
  </si>
  <si>
    <t>BIENES HISTORICOS Y CULTURALES</t>
  </si>
  <si>
    <t>BIENES DE ARTE Y CULTURA</t>
  </si>
  <si>
    <t xml:space="preserve">TOTAL ACTIVO </t>
  </si>
  <si>
    <t>TOTAL  PASIVO Y PATRIMONIO</t>
  </si>
  <si>
    <t>CUENTAS DE ORDEN DEUDORAS</t>
  </si>
  <si>
    <t>CUENTAS DE ORDEN   ACREEDORAS</t>
  </si>
  <si>
    <t>LITIGIOS Y DEMANDAS</t>
  </si>
  <si>
    <t>Contadora Pública</t>
  </si>
  <si>
    <t>INDICADORES DE LIQUIDEZ</t>
  </si>
  <si>
    <t>CAPÍTAL DE TRABAJO</t>
  </si>
  <si>
    <t>ACT CTE - PAS CTE</t>
  </si>
  <si>
    <t>LIQUIDEZ - RAZON CORRIENTE</t>
  </si>
  <si>
    <t>(ACT CTE / PAS CTE)</t>
  </si>
  <si>
    <t>ENDEUDAMIENTO</t>
  </si>
  <si>
    <t>(TOTAL PAS / TOTAL ACT)*100</t>
  </si>
  <si>
    <t>CONCEPTO</t>
  </si>
  <si>
    <t>INGRESOS  OPERACIONALES</t>
  </si>
  <si>
    <t>BIENES COMERCIALIZADOS</t>
  </si>
  <si>
    <t>VENTA DE SERVICIOS</t>
  </si>
  <si>
    <t>SERVICIOS EDUCATIVOS</t>
  </si>
  <si>
    <t>OTROS SERVICIOS</t>
  </si>
  <si>
    <t>OTRAS TRANSFERENCIAS</t>
  </si>
  <si>
    <t>COSTO DE VENTAS</t>
  </si>
  <si>
    <t>COSTO DE VENTAS DE BIENES</t>
  </si>
  <si>
    <t>GASTOS  OPERACIONALES</t>
  </si>
  <si>
    <t xml:space="preserve"> ADMINISTRATIVOS</t>
  </si>
  <si>
    <t>CONTRIBUCIONES IMPUTADAS</t>
  </si>
  <si>
    <t>GENERALES</t>
  </si>
  <si>
    <t>IMPUESTOS, CONTRIBUCIONES Y TASAS</t>
  </si>
  <si>
    <t>OTROS INGRESOS</t>
  </si>
  <si>
    <t>FINANCIEROS</t>
  </si>
  <si>
    <t>OTROS GASTOS</t>
  </si>
  <si>
    <t>COMISIONES</t>
  </si>
  <si>
    <t>INGRESOS FISCALES</t>
  </si>
  <si>
    <t>GASTOS NO OPERACIONALES</t>
  </si>
  <si>
    <t>JAIRO ALBERTO SERRATO ROMERO</t>
  </si>
  <si>
    <t>Subdirector Financiero</t>
  </si>
  <si>
    <t>(Cifras en pesos colombianos sin decimales)</t>
  </si>
  <si>
    <t>ACTIVO CORRIENTE</t>
  </si>
  <si>
    <t>EFECTIVO Y EQUIVALENTES AL EFECTIVO</t>
  </si>
  <si>
    <t>DEPÓSITOS EN INSTITUCIONES FINANCIERAS</t>
  </si>
  <si>
    <t>EQUIVALENTES AL EFECTIVO</t>
  </si>
  <si>
    <t xml:space="preserve">CUENTAS POR COBRAR </t>
  </si>
  <si>
    <t>PRESTACIÓN DE SERVICIOS</t>
  </si>
  <si>
    <t>OTRAS CUENTAS POR COBRAR</t>
  </si>
  <si>
    <t xml:space="preserve">DETERIORO ACUMULADO DE CUENTAS POR COBRAR </t>
  </si>
  <si>
    <t xml:space="preserve">INVENTARIOS </t>
  </si>
  <si>
    <t>MERCANCÍAS EN EXISTENCIA</t>
  </si>
  <si>
    <t>MATERIALES Y SUMINISTROS</t>
  </si>
  <si>
    <t xml:space="preserve">ACTIVO NO CORRIENTE </t>
  </si>
  <si>
    <t>PROPIEDADES, PLANTA Y EQUIPO</t>
  </si>
  <si>
    <t>CONSTRUCCIONES EN CURSO</t>
  </si>
  <si>
    <t>PROPIEDADES, PLANTA Y EQUIPO NO EXPLOTADOS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</si>
  <si>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</si>
  <si>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</si>
  <si>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</si>
  <si>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</si>
  <si>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</si>
  <si>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DE PROPIEDADES, PLANTA Y EQUIPO</t>
  </si>
  <si>
    <t>DEPÓSITOS ENTREGADOS EN GARANTÍA</t>
  </si>
  <si>
    <t>ACTIVOS INTANGIBLES</t>
  </si>
  <si>
    <t xml:space="preserve">AMORTIZACIÓN ACUMULADA DE ACTIVOS INTANGIBLES </t>
  </si>
  <si>
    <t xml:space="preserve">PASIVO CORRIENTE </t>
  </si>
  <si>
    <t xml:space="preserve">CUENTAS POR PAGAR </t>
  </si>
  <si>
    <t>ADQUISICIÓN DE BIENES Y SERVICIOS NACIONALES</t>
  </si>
  <si>
    <t>RECURSOS A FAVOR DE TERCEROS</t>
  </si>
  <si>
    <t>DESCUENTOS DE NOMINA</t>
  </si>
  <si>
    <t>RETENCIÓN EN LA FUENTE E IMPUESTO DE TIMBRE</t>
  </si>
  <si>
    <t xml:space="preserve">IMPUESTOS, CONTRIBUCIONES Y TASAS </t>
  </si>
  <si>
    <t>OTRAS CUENTAS POR PAGAR</t>
  </si>
  <si>
    <t xml:space="preserve">BENEFICIOS A LOS EMPLEADOS </t>
  </si>
  <si>
    <t>BENEFICIOS A LOS EMPLEADOS A CORTO PLAZO</t>
  </si>
  <si>
    <t>PROVISIONES</t>
  </si>
  <si>
    <t>RECURSOS RECIBIDOS EN ADMINISTRACIÓN</t>
  </si>
  <si>
    <t xml:space="preserve">PASIVO NO CORRIENTE </t>
  </si>
  <si>
    <t>BENEFICIOS A LOS EMPLEADOS A LARGO PLAZO</t>
  </si>
  <si>
    <t>ACTIVOS CONTINGENTES</t>
  </si>
  <si>
    <t>LITIGIOS Y MECANISMOS ALTERNATIVOS DE SOLUCIÓN DE CONFLICTOS</t>
  </si>
  <si>
    <t>OTROS ACTIVOS CONTINGENTES</t>
  </si>
  <si>
    <t>ACTIVOS CONTINGENTES POR CONTRA</t>
  </si>
  <si>
    <t>PASIVOS CONTINGENTES</t>
  </si>
  <si>
    <t>GARANTIAS CONTRACTUALES</t>
  </si>
  <si>
    <t>c.c. 79.372.414</t>
  </si>
  <si>
    <t>c.c. 51.964.083</t>
  </si>
  <si>
    <t>Tarjeta Profesional Nº 52145T</t>
  </si>
  <si>
    <t>PATRIMONIO DE LAS ESTIDADES DE GOBIERNO</t>
  </si>
  <si>
    <t>RESULTADOS DE EJERCICIOS ANTERIORES</t>
  </si>
  <si>
    <t xml:space="preserve">SIN CONTRAPRESTACIÓN </t>
  </si>
  <si>
    <t>4110</t>
  </si>
  <si>
    <t>CONTRIBUCIONES, TASAS E INGRESOS NO TRIBUTARIOS</t>
  </si>
  <si>
    <t>TRANSFERENCIAS Y SUBVENCIONES</t>
  </si>
  <si>
    <t>4428</t>
  </si>
  <si>
    <t xml:space="preserve">CON  CONTRAPRESTACIÓN </t>
  </si>
  <si>
    <t>4305</t>
  </si>
  <si>
    <t>4390</t>
  </si>
  <si>
    <t>DEVOLUCIONES, REBAJAS Y DESCUENTOS EN VENTA DE SERVICIOS</t>
  </si>
  <si>
    <t xml:space="preserve">VENTA DE BIENES </t>
  </si>
  <si>
    <t>4210</t>
  </si>
  <si>
    <t>COSTO DE VENTAS DE SERVICIOS</t>
  </si>
  <si>
    <t>5101</t>
  </si>
  <si>
    <t>SUELDOS Y SALARIOS</t>
  </si>
  <si>
    <t>5102</t>
  </si>
  <si>
    <t>5103</t>
  </si>
  <si>
    <t>CONTRIBUCIONES EFECTIVAS</t>
  </si>
  <si>
    <t>5104</t>
  </si>
  <si>
    <t>APORTES SOBRE LA NÓMINA</t>
  </si>
  <si>
    <t>5107</t>
  </si>
  <si>
    <t>PRESTACIONES SOCIALES</t>
  </si>
  <si>
    <t>5111</t>
  </si>
  <si>
    <t>5120</t>
  </si>
  <si>
    <t>DETERIORO, DEPRECIACIONES, AMORTIZACIONES Y PROVISIONES</t>
  </si>
  <si>
    <t>5360</t>
  </si>
  <si>
    <t>DEPRECIACIÓN DE PROPIEDADES, PLANTA Y EQUIPO</t>
  </si>
  <si>
    <t>5366</t>
  </si>
  <si>
    <t>AMORTIZACIÓN DE ACTIVOS INTANGIBLES</t>
  </si>
  <si>
    <t>INGRESOS  NO OPERACIONALES</t>
  </si>
  <si>
    <t>INGRESOS DIVERSOS</t>
  </si>
  <si>
    <t>5802</t>
  </si>
  <si>
    <t>GASTOS DIVERSOS</t>
  </si>
  <si>
    <t>CON CONTRAPRESTACION</t>
  </si>
  <si>
    <t>Var %</t>
  </si>
  <si>
    <t xml:space="preserve">EXCEDENTE (DÉFICIT)  OPERACIONAL </t>
  </si>
  <si>
    <t>EXCEDENTE (DÉFICIT) DEL EJERCICIO</t>
  </si>
  <si>
    <t>ESTADO DE RESULTADOS COMPARATIVO</t>
  </si>
  <si>
    <t>2990</t>
  </si>
  <si>
    <t>OTROS PASIVOS DIFERIDOS</t>
  </si>
  <si>
    <t>GASTOS DE PERSONAL DIVERSOS</t>
  </si>
  <si>
    <t>CUENTAS POR COBRAR DE DIFÍCIL RECAUDO</t>
  </si>
  <si>
    <t>4395</t>
  </si>
  <si>
    <t>DETERIORO DE INVENTARIOS</t>
  </si>
  <si>
    <t>PROVISION, LITIGIOS Y DEMANDAS</t>
  </si>
  <si>
    <t>TRANSFERENCIAS POR COBRAR</t>
  </si>
  <si>
    <t>REVERSION DE LAS PERDIDAS POR DETERIORO DE VALOR</t>
  </si>
  <si>
    <t>ACREEDORAS POR CONTRA (DB)</t>
  </si>
  <si>
    <t>DEUDORAS POR CONTRA (CR)</t>
  </si>
  <si>
    <t>DETERIORO DE CUENTAS POR COBRAR</t>
  </si>
  <si>
    <t>OTROS PASIVOS CONTINGENTES</t>
  </si>
  <si>
    <t xml:space="preserve">NIT No. 899.999.124-4 </t>
  </si>
  <si>
    <t xml:space="preserve">RESPONSABILIDADES CONTINGENTES POR CONTRA </t>
  </si>
  <si>
    <t>IMPUESTOS</t>
  </si>
  <si>
    <t>DEVOLUCIONES, REBAJAS Y DESCUENTOS EN VENTA DE BIENES</t>
  </si>
  <si>
    <t>ACREEDORAS DE CONTROL POR CONTRA</t>
  </si>
  <si>
    <t>MARYSOL GUERRA LEGUIZAMÓN</t>
  </si>
  <si>
    <t>ESTADO DE SITUACIÓN FINANCIERA COMPARATIVO</t>
  </si>
  <si>
    <t>UNIVERSIDAD PEDAGÓGICA NACIONAL</t>
  </si>
  <si>
    <t>%variación</t>
  </si>
  <si>
    <t>CAJA</t>
  </si>
  <si>
    <t>ACREEDORAS DE CONTROL</t>
  </si>
  <si>
    <t>RECURSOS ADMINISTRADOS EN NOMBRE DE TERCEROS</t>
  </si>
  <si>
    <t>INVERSIONES EN INSTRUMENTOS DERIVADOS</t>
  </si>
  <si>
    <t>INVERSIONES DE ADMINISTRACIÓN DE LIQUIDEZ A COSTO AMORTIZADO</t>
  </si>
  <si>
    <t>SEPTIEMBRE</t>
  </si>
  <si>
    <t>ADOLFO LEÓN ATEHORTÚA CRUZ</t>
  </si>
  <si>
    <t>Representante Legal - Rector ( E )</t>
  </si>
  <si>
    <t>c.c. 16.347.657</t>
  </si>
  <si>
    <t>JUNIO</t>
  </si>
  <si>
    <t>A 30 DE SEPTIEMBRE DE  2023 - 30 DE JUNIO DE 2023</t>
  </si>
  <si>
    <t xml:space="preserve">Los suscritos Representante legal, Subdirector Financiero y Contador de la Universidad Pedagógica Nacional certifican que los saldos del Estado de Situación Financiera a septiembre 30 del 2023 y junio 30 del 2023, fueron tomados fielmente de los libros de contabilidad, que la contabilidad se elaboró conforme a la normatividad emitida por la Contaduría General de la Nación para Entidades de Gobierno, anexa a la Resolución 533 de 2015 y sus modificatorias. </t>
  </si>
  <si>
    <t>AJUSTE POR DIFERENCIA EN CAMBIO</t>
  </si>
  <si>
    <t>MARZO</t>
  </si>
  <si>
    <t>OPERACIONES INTERINSTITUCIONALES</t>
  </si>
  <si>
    <t>FONDOS RECIBIDOS</t>
  </si>
  <si>
    <t>BIENES Y SERVICIOS PAGADOS POR ANTICIPADO</t>
  </si>
  <si>
    <t>A 30 DE JUNIO DE  2024 - 2023</t>
  </si>
  <si>
    <t>DEL 01 DE ENERO AL 30 DE JUNIO DEL  2024 - 2023</t>
  </si>
  <si>
    <t xml:space="preserve">Los suscritos Representante legal, Subdirector Financiero y Contador de la Universidad Pedagógica Nacional certifican que los saldos del Estado de Situación Financiera a junio 30 del 2024 y 2023, fueron tomados fielmente de los libros de contabilidad, que la contabilidad se elaboró conforme a la normatividad emitida por la Contaduría General de la Nación para Entidades de Gobierno, anexa a la Resolución 533 de 2015 y sus modificatorias. </t>
  </si>
  <si>
    <t>Los suscritos Representante legal, Subdirector Financiero y Contador de la Universidad Pedagógica Nacional certifican que los saldos del Estado de Resultados del 1 de enero al 30 de junio del 2024 y 2023, fueron tomados fielmente de los libros de contabilidad y que la contabilidad se elaboró conforme a la normatividad emitida por la Contaduría General de la Nación para Entidades de Gobierno, anexa a la Resolución 533 de 2015 y sus modificatorias.</t>
  </si>
  <si>
    <t>A 30 DE JUNIO DE  2024 - 31 DE MARZO 2024</t>
  </si>
  <si>
    <t xml:space="preserve">Los suscritos Representante legal, Subdirector Financiero y Contador de la Universidad Pedagógica Nacional certifican que los saldos del Estado de Situación Financiera a junio 30 del 2024 y marzo 31 del 2024, fueron tomados fielmente de los libros de contabilidad, que la contabilidad se elaboró conforme a la normatividad emitida por la Contaduría General de la Nación para Entidades de Gobierno, anexa a la Resolución 533 de 2015 y sus modificatorias.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</si>
</sst>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i/>
      <sz val="10"/>
      <name val="Century"/>
      <family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entury"/>
      <family val="1"/>
    </font>
    <font>
      <b/>
      <sz val="10"/>
      <color theme="3" tint="0.39997558519241921"/>
      <name val="Arial"/>
      <family val="2"/>
    </font>
    <font>
      <b/>
      <sz val="12"/>
      <color theme="3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 style="dashed">
        <color auto="1"/>
      </left>
      <right/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2" fillId="0" borderId="0" xfId="0" applyFont="1" applyFill="1"/>
    <xf numFmtId="0" fontId="6" fillId="0" borderId="0" xfId="0" applyFont="1" applyFill="1"/>
    <xf numFmtId="0" fontId="1" fillId="0" borderId="0" xfId="0" applyFont="1" applyFill="1"/>
    <xf numFmtId="0" fontId="5" fillId="0" borderId="0" xfId="0" applyFont="1" applyFill="1" applyBorder="1" applyAlignment="1">
      <alignment horizontal="left"/>
    </xf>
    <xf numFmtId="4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3" fontId="1" fillId="0" borderId="0" xfId="0" applyNumberFormat="1" applyFont="1" applyFill="1"/>
    <xf numFmtId="10" fontId="1" fillId="0" borderId="0" xfId="0" applyNumberFormat="1" applyFont="1" applyFill="1"/>
    <xf numFmtId="4" fontId="6" fillId="0" borderId="0" xfId="0" applyNumberFormat="1" applyFont="1" applyFill="1"/>
    <xf numFmtId="3" fontId="6" fillId="0" borderId="0" xfId="0" applyNumberFormat="1" applyFont="1" applyFill="1"/>
    <xf numFmtId="4" fontId="5" fillId="0" borderId="0" xfId="0" applyNumberFormat="1" applyFont="1" applyFill="1" applyBorder="1"/>
    <xf numFmtId="4" fontId="0" fillId="0" borderId="0" xfId="0" applyNumberFormat="1" applyFill="1"/>
    <xf numFmtId="0" fontId="1" fillId="0" borderId="2" xfId="0" applyFont="1" applyFill="1" applyBorder="1"/>
    <xf numFmtId="4" fontId="8" fillId="0" borderId="0" xfId="0" applyNumberFormat="1" applyFont="1" applyFill="1" applyBorder="1"/>
    <xf numFmtId="4" fontId="1" fillId="0" borderId="0" xfId="0" applyNumberFormat="1" applyFont="1" applyFill="1"/>
    <xf numFmtId="4" fontId="1" fillId="0" borderId="0" xfId="0" applyNumberFormat="1" applyFont="1" applyFill="1" applyBorder="1"/>
    <xf numFmtId="1" fontId="4" fillId="0" borderId="3" xfId="0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164" fontId="0" fillId="0" borderId="0" xfId="0" applyNumberFormat="1" applyFill="1"/>
    <xf numFmtId="3" fontId="0" fillId="0" borderId="0" xfId="0" applyNumberFormat="1" applyFill="1" applyBorder="1"/>
    <xf numFmtId="0" fontId="5" fillId="0" borderId="0" xfId="0" applyFont="1" applyFill="1" applyAlignment="1">
      <alignment horizontal="center"/>
    </xf>
    <xf numFmtId="4" fontId="0" fillId="0" borderId="0" xfId="0" applyNumberFormat="1" applyFill="1" applyBorder="1" applyAlignment="1"/>
    <xf numFmtId="4" fontId="4" fillId="0" borderId="0" xfId="0" applyNumberFormat="1" applyFont="1" applyFill="1"/>
    <xf numFmtId="3" fontId="1" fillId="0" borderId="0" xfId="0" applyNumberFormat="1" applyFont="1" applyFill="1" applyBorder="1"/>
    <xf numFmtId="2" fontId="4" fillId="0" borderId="0" xfId="0" applyNumberFormat="1" applyFont="1" applyFill="1"/>
    <xf numFmtId="3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/>
    <xf numFmtId="4" fontId="6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quotePrefix="1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quotePrefix="1" applyFont="1" applyFill="1" applyBorder="1" applyAlignment="1">
      <alignment horizontal="left"/>
    </xf>
    <xf numFmtId="0" fontId="6" fillId="0" borderId="0" xfId="0" quotePrefix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5" fillId="0" borderId="0" xfId="0" applyFont="1" applyFill="1" applyBorder="1"/>
    <xf numFmtId="3" fontId="1" fillId="0" borderId="0" xfId="0" applyNumberFormat="1" applyFont="1" applyFill="1" applyBorder="1" applyAlignment="1">
      <alignment horizontal="right"/>
    </xf>
    <xf numFmtId="9" fontId="1" fillId="0" borderId="1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 applyBorder="1" applyAlignment="1">
      <alignment horizontal="center"/>
    </xf>
    <xf numFmtId="4" fontId="0" fillId="0" borderId="0" xfId="0" applyNumberFormat="1" applyFill="1" applyAlignment="1">
      <alignment horizontal="center"/>
    </xf>
    <xf numFmtId="3" fontId="10" fillId="0" borderId="0" xfId="0" applyNumberFormat="1" applyFont="1" applyFill="1" applyBorder="1"/>
    <xf numFmtId="3" fontId="9" fillId="0" borderId="0" xfId="0" applyNumberFormat="1" applyFont="1" applyFill="1" applyBorder="1"/>
    <xf numFmtId="0" fontId="6" fillId="0" borderId="0" xfId="0" applyFont="1" applyFill="1" applyBorder="1" applyAlignment="1">
      <alignment wrapText="1"/>
    </xf>
    <xf numFmtId="0" fontId="10" fillId="0" borderId="0" xfId="0" applyFont="1" applyFill="1" applyBorder="1"/>
    <xf numFmtId="3" fontId="9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0" fontId="0" fillId="0" borderId="0" xfId="0" applyFill="1" applyAlignment="1"/>
    <xf numFmtId="0" fontId="0" fillId="0" borderId="0" xfId="0" applyFill="1"/>
    <xf numFmtId="0" fontId="11" fillId="0" borderId="0" xfId="0" applyFont="1" applyFill="1" applyBorder="1" applyAlignment="1">
      <alignment horizontal="center"/>
    </xf>
    <xf numFmtId="4" fontId="5" fillId="0" borderId="0" xfId="0" quotePrefix="1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Continuous"/>
    </xf>
    <xf numFmtId="3" fontId="8" fillId="0" borderId="0" xfId="0" applyNumberFormat="1" applyFont="1" applyFill="1" applyBorder="1"/>
    <xf numFmtId="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0" fillId="0" borderId="0" xfId="0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/>
    </xf>
    <xf numFmtId="9" fontId="5" fillId="0" borderId="1" xfId="1" applyNumberFormat="1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0" fillId="0" borderId="6" xfId="0" applyFill="1" applyBorder="1" applyAlignment="1">
      <alignment horizontal="right"/>
    </xf>
    <xf numFmtId="0" fontId="0" fillId="0" borderId="6" xfId="0" applyFill="1" applyBorder="1"/>
    <xf numFmtId="0" fontId="1" fillId="0" borderId="6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1" fillId="0" borderId="6" xfId="0" applyFont="1" applyFill="1" applyBorder="1"/>
    <xf numFmtId="0" fontId="1" fillId="0" borderId="1" xfId="0" applyFont="1" applyFill="1" applyBorder="1"/>
    <xf numFmtId="9" fontId="5" fillId="0" borderId="1" xfId="0" applyNumberFormat="1" applyFont="1" applyFill="1" applyBorder="1" applyAlignment="1">
      <alignment horizontal="center"/>
    </xf>
    <xf numFmtId="0" fontId="6" fillId="0" borderId="6" xfId="0" applyFont="1" applyFill="1" applyBorder="1"/>
    <xf numFmtId="38" fontId="6" fillId="0" borderId="1" xfId="0" applyNumberFormat="1" applyFont="1" applyFill="1" applyBorder="1"/>
    <xf numFmtId="9" fontId="9" fillId="0" borderId="1" xfId="1" applyNumberFormat="1" applyFont="1" applyFill="1" applyBorder="1"/>
    <xf numFmtId="9" fontId="10" fillId="0" borderId="1" xfId="0" applyNumberFormat="1" applyFont="1" applyFill="1" applyBorder="1"/>
    <xf numFmtId="0" fontId="6" fillId="0" borderId="6" xfId="0" quotePrefix="1" applyFont="1" applyFill="1" applyBorder="1" applyAlignment="1">
      <alignment horizontal="right"/>
    </xf>
    <xf numFmtId="0" fontId="4" fillId="0" borderId="6" xfId="0" quotePrefix="1" applyFont="1" applyFill="1" applyBorder="1" applyAlignment="1">
      <alignment horizontal="left"/>
    </xf>
    <xf numFmtId="9" fontId="10" fillId="0" borderId="1" xfId="0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9" fontId="9" fillId="0" borderId="1" xfId="0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/>
    <xf numFmtId="4" fontId="1" fillId="0" borderId="8" xfId="0" applyNumberFormat="1" applyFont="1" applyFill="1" applyBorder="1"/>
    <xf numFmtId="0" fontId="1" fillId="0" borderId="8" xfId="0" applyFont="1" applyFill="1" applyBorder="1" applyAlignment="1"/>
    <xf numFmtId="0" fontId="0" fillId="0" borderId="8" xfId="0" applyFill="1" applyBorder="1" applyAlignment="1"/>
    <xf numFmtId="0" fontId="0" fillId="0" borderId="9" xfId="0" applyFill="1" applyBorder="1" applyAlignment="1"/>
    <xf numFmtId="4" fontId="4" fillId="0" borderId="10" xfId="0" applyNumberFormat="1" applyFont="1" applyFill="1" applyBorder="1" applyAlignment="1">
      <alignment horizontal="center"/>
    </xf>
    <xf numFmtId="9" fontId="9" fillId="0" borderId="10" xfId="1" applyNumberFormat="1" applyFont="1" applyFill="1" applyBorder="1"/>
    <xf numFmtId="9" fontId="10" fillId="0" borderId="10" xfId="0" applyNumberFormat="1" applyFont="1" applyFill="1" applyBorder="1"/>
    <xf numFmtId="3" fontId="9" fillId="0" borderId="12" xfId="0" applyNumberFormat="1" applyFont="1" applyFill="1" applyBorder="1"/>
    <xf numFmtId="9" fontId="9" fillId="0" borderId="11" xfId="1" applyNumberFormat="1" applyFont="1" applyFill="1" applyBorder="1"/>
    <xf numFmtId="9" fontId="9" fillId="0" borderId="13" xfId="1" applyNumberFormat="1" applyFont="1" applyFill="1" applyBorder="1"/>
    <xf numFmtId="0" fontId="4" fillId="0" borderId="12" xfId="0" applyFont="1" applyFill="1" applyBorder="1" applyAlignment="1">
      <alignment horizontal="center"/>
    </xf>
    <xf numFmtId="3" fontId="5" fillId="0" borderId="12" xfId="0" applyNumberFormat="1" applyFont="1" applyFill="1" applyBorder="1"/>
    <xf numFmtId="9" fontId="5" fillId="0" borderId="13" xfId="1" applyNumberFormat="1" applyFont="1" applyFill="1" applyBorder="1" applyAlignment="1">
      <alignment horizontal="center"/>
    </xf>
    <xf numFmtId="0" fontId="6" fillId="0" borderId="7" xfId="0" applyFont="1" applyFill="1" applyBorder="1"/>
    <xf numFmtId="0" fontId="4" fillId="0" borderId="8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/>
    </xf>
    <xf numFmtId="3" fontId="9" fillId="0" borderId="14" xfId="0" applyNumberFormat="1" applyFont="1" applyFill="1" applyBorder="1"/>
    <xf numFmtId="9" fontId="9" fillId="0" borderId="15" xfId="1" applyNumberFormat="1" applyFont="1" applyFill="1" applyBorder="1"/>
    <xf numFmtId="0" fontId="6" fillId="0" borderId="8" xfId="0" applyFont="1" applyFill="1" applyBorder="1"/>
    <xf numFmtId="9" fontId="9" fillId="0" borderId="16" xfId="1" applyNumberFormat="1" applyFont="1" applyFill="1" applyBorder="1"/>
    <xf numFmtId="0" fontId="4" fillId="0" borderId="0" xfId="0" quotePrefix="1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3" fontId="9" fillId="0" borderId="2" xfId="0" applyNumberFormat="1" applyFont="1" applyFill="1" applyBorder="1"/>
    <xf numFmtId="0" fontId="4" fillId="0" borderId="5" xfId="0" applyFont="1" applyFill="1" applyBorder="1" applyAlignment="1">
      <alignment horizontal="left"/>
    </xf>
    <xf numFmtId="9" fontId="9" fillId="0" borderId="4" xfId="1" applyNumberFormat="1" applyFont="1" applyFill="1" applyBorder="1"/>
    <xf numFmtId="0" fontId="9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wrapText="1"/>
    </xf>
    <xf numFmtId="3" fontId="9" fillId="0" borderId="0" xfId="0" applyNumberFormat="1" applyFont="1" applyFill="1" applyBorder="1" applyAlignment="1">
      <alignment horizontal="right"/>
    </xf>
    <xf numFmtId="0" fontId="6" fillId="0" borderId="17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4" fontId="11" fillId="0" borderId="6" xfId="0" applyNumberFormat="1" applyFont="1" applyFill="1" applyBorder="1" applyAlignment="1"/>
    <xf numFmtId="0" fontId="13" fillId="0" borderId="8" xfId="0" applyFont="1" applyFill="1" applyBorder="1" applyAlignment="1">
      <alignment horizontal="center"/>
    </xf>
    <xf numFmtId="16" fontId="6" fillId="0" borderId="0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1" fontId="9" fillId="0" borderId="0" xfId="0" applyNumberFormat="1" applyFont="1" applyFill="1" applyBorder="1" applyAlignment="1">
      <alignment horizontal="center"/>
    </xf>
    <xf numFmtId="0" fontId="9" fillId="0" borderId="0" xfId="0" quotePrefix="1" applyFont="1" applyFill="1" applyBorder="1" applyAlignment="1">
      <alignment horizontal="center"/>
    </xf>
    <xf numFmtId="9" fontId="10" fillId="0" borderId="0" xfId="0" applyNumberFormat="1" applyFont="1" applyFill="1" applyBorder="1"/>
    <xf numFmtId="9" fontId="10" fillId="0" borderId="0" xfId="0" applyNumberFormat="1" applyFont="1" applyFill="1" applyBorder="1" applyAlignment="1">
      <alignment horizontal="right"/>
    </xf>
    <xf numFmtId="9" fontId="9" fillId="0" borderId="0" xfId="1" applyNumberFormat="1" applyFont="1" applyFill="1" applyBorder="1"/>
    <xf numFmtId="0" fontId="6" fillId="0" borderId="18" xfId="0" applyFont="1" applyFill="1" applyBorder="1" applyAlignment="1">
      <alignment horizontal="right"/>
    </xf>
    <xf numFmtId="0" fontId="4" fillId="0" borderId="18" xfId="0" quotePrefix="1" applyFont="1" applyFill="1" applyBorder="1" applyAlignment="1">
      <alignment horizontal="left"/>
    </xf>
    <xf numFmtId="9" fontId="9" fillId="0" borderId="0" xfId="0" applyNumberFormat="1" applyFont="1" applyFill="1" applyBorder="1"/>
    <xf numFmtId="9" fontId="9" fillId="0" borderId="2" xfId="1" applyNumberFormat="1" applyFont="1" applyFill="1" applyBorder="1"/>
    <xf numFmtId="0" fontId="4" fillId="0" borderId="19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9" fontId="9" fillId="0" borderId="1" xfId="1" applyNumberFormat="1" applyFont="1" applyFill="1" applyBorder="1" applyAlignment="1">
      <alignment horizontal="right"/>
    </xf>
    <xf numFmtId="9" fontId="10" fillId="0" borderId="20" xfId="0" applyNumberFormat="1" applyFont="1" applyFill="1" applyBorder="1"/>
    <xf numFmtId="9" fontId="10" fillId="0" borderId="20" xfId="0" applyNumberFormat="1" applyFont="1" applyFill="1" applyBorder="1" applyAlignment="1">
      <alignment horizontal="right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3" fontId="9" fillId="0" borderId="21" xfId="0" applyNumberFormat="1" applyFont="1" applyFill="1" applyBorder="1"/>
    <xf numFmtId="9" fontId="9" fillId="0" borderId="22" xfId="1" applyNumberFormat="1" applyFont="1" applyFill="1" applyBorder="1"/>
    <xf numFmtId="3" fontId="9" fillId="0" borderId="23" xfId="0" applyNumberFormat="1" applyFont="1" applyFill="1" applyBorder="1"/>
    <xf numFmtId="9" fontId="9" fillId="0" borderId="24" xfId="0" applyNumberFormat="1" applyFont="1" applyFill="1" applyBorder="1"/>
    <xf numFmtId="9" fontId="10" fillId="0" borderId="10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3" fontId="1" fillId="0" borderId="0" xfId="0" applyNumberFormat="1" applyFont="1" applyFill="1" applyAlignment="1">
      <alignment horizontal="right"/>
    </xf>
    <xf numFmtId="0" fontId="5" fillId="0" borderId="8" xfId="0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/>
    <xf numFmtId="3" fontId="10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4" fontId="5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 vertical="justify" wrapText="1"/>
    </xf>
    <xf numFmtId="0" fontId="1" fillId="0" borderId="0" xfId="0" applyFont="1" applyFill="1" applyBorder="1" applyAlignment="1">
      <alignment horizontal="left" vertical="justify" wrapText="1"/>
    </xf>
    <xf numFmtId="0" fontId="1" fillId="0" borderId="1" xfId="0" applyFont="1" applyFill="1" applyBorder="1" applyAlignment="1">
      <alignment horizontal="left" vertical="justify" wrapText="1"/>
    </xf>
    <xf numFmtId="3" fontId="11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3" fontId="11" fillId="0" borderId="6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0" fontId="5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justify" vertical="justify" wrapText="1"/>
    </xf>
    <xf numFmtId="0" fontId="0" fillId="0" borderId="0" xfId="0" applyFill="1" applyBorder="1" applyAlignment="1">
      <alignment horizontal="justify" vertical="justify" wrapText="1"/>
    </xf>
    <xf numFmtId="0" fontId="0" fillId="0" borderId="1" xfId="0" applyFill="1" applyBorder="1" applyAlignment="1">
      <alignment horizontal="justify" vertical="justify" wrapText="1"/>
    </xf>
    <xf numFmtId="0" fontId="14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123825</xdr:rowOff>
    </xdr:from>
    <xdr:to>
      <xdr:col>1</xdr:col>
      <xdr:colOff>1587666</xdr:colOff>
      <xdr:row>4</xdr:row>
      <xdr:rowOff>161926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23825"/>
          <a:ext cx="1463841" cy="952501"/>
        </a:xfrm>
        <a:prstGeom prst="rect">
          <a:avLst/>
        </a:prstGeom>
      </xdr:spPr>
    </xdr:pic>
    <xdr:clientData/>
  </xdr:twoCellAnchor>
  <xdr:twoCellAnchor editAs="oneCell">
    <xdr:from>
      <xdr:col>11</xdr:col>
      <xdr:colOff>41847</xdr:colOff>
      <xdr:row>0</xdr:row>
      <xdr:rowOff>206546</xdr:rowOff>
    </xdr:from>
    <xdr:to>
      <xdr:col>13</xdr:col>
      <xdr:colOff>219075</xdr:colOff>
      <xdr:row>4</xdr:row>
      <xdr:rowOff>28575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57147" y="206546"/>
          <a:ext cx="1110678" cy="736429"/>
        </a:xfrm>
        <a:prstGeom prst="rect">
          <a:avLst/>
        </a:prstGeom>
        <a:solidFill>
          <a:srgbClr val="1F497D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220579</xdr:colOff>
      <xdr:row>0</xdr:row>
      <xdr:rowOff>70185</xdr:rowOff>
    </xdr:from>
    <xdr:to>
      <xdr:col>1</xdr:col>
      <xdr:colOff>1102894</xdr:colOff>
      <xdr:row>6</xdr:row>
      <xdr:rowOff>20054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579" y="70185"/>
          <a:ext cx="1463841" cy="952501"/>
        </a:xfrm>
        <a:prstGeom prst="rect">
          <a:avLst/>
        </a:prstGeom>
      </xdr:spPr>
    </xdr:pic>
    <xdr:clientData/>
  </xdr:twoCellAnchor>
  <xdr:twoCellAnchor editAs="oneCell">
    <xdr:from>
      <xdr:col>4</xdr:col>
      <xdr:colOff>1398913</xdr:colOff>
      <xdr:row>0</xdr:row>
      <xdr:rowOff>140368</xdr:rowOff>
    </xdr:from>
    <xdr:to>
      <xdr:col>6</xdr:col>
      <xdr:colOff>356998</xdr:colOff>
      <xdr:row>4</xdr:row>
      <xdr:rowOff>50132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5281" y="140368"/>
          <a:ext cx="1073638" cy="711869"/>
        </a:xfrm>
        <a:prstGeom prst="rect">
          <a:avLst/>
        </a:prstGeom>
        <a:solidFill>
          <a:schemeClr val="tx2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123825</xdr:rowOff>
    </xdr:from>
    <xdr:to>
      <xdr:col>1</xdr:col>
      <xdr:colOff>1587666</xdr:colOff>
      <xdr:row>4</xdr:row>
      <xdr:rowOff>161926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10D1C2-4CFF-450B-BA2C-C2F57F4BEFB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23825"/>
          <a:ext cx="1463841" cy="952501"/>
        </a:xfrm>
        <a:prstGeom prst="rect">
          <a:avLst/>
        </a:prstGeom>
      </xdr:spPr>
    </xdr:pic>
    <xdr:clientData/>
  </xdr:twoCellAnchor>
  <xdr:twoCellAnchor editAs="oneCell">
    <xdr:from>
      <xdr:col>11</xdr:col>
      <xdr:colOff>41847</xdr:colOff>
      <xdr:row>0</xdr:row>
      <xdr:rowOff>206546</xdr:rowOff>
    </xdr:from>
    <xdr:to>
      <xdr:col>13</xdr:col>
      <xdr:colOff>219075</xdr:colOff>
      <xdr:row>4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952117-A77B-450F-B1ED-4E425E4C5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00147" y="206546"/>
          <a:ext cx="1110677" cy="736429"/>
        </a:xfrm>
        <a:prstGeom prst="rect">
          <a:avLst/>
        </a:prstGeom>
        <a:solidFill>
          <a:srgbClr val="1F497D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123825</xdr:rowOff>
    </xdr:from>
    <xdr:to>
      <xdr:col>1</xdr:col>
      <xdr:colOff>1587666</xdr:colOff>
      <xdr:row>4</xdr:row>
      <xdr:rowOff>161926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975D1E-4C62-4BC8-A868-A7418F418FA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23825"/>
          <a:ext cx="1463841" cy="952501"/>
        </a:xfrm>
        <a:prstGeom prst="rect">
          <a:avLst/>
        </a:prstGeom>
      </xdr:spPr>
    </xdr:pic>
    <xdr:clientData/>
  </xdr:twoCellAnchor>
  <xdr:twoCellAnchor editAs="oneCell">
    <xdr:from>
      <xdr:col>11</xdr:col>
      <xdr:colOff>41847</xdr:colOff>
      <xdr:row>0</xdr:row>
      <xdr:rowOff>206546</xdr:rowOff>
    </xdr:from>
    <xdr:to>
      <xdr:col>13</xdr:col>
      <xdr:colOff>219075</xdr:colOff>
      <xdr:row>4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545CE6D-AE0B-4923-B0D6-475624A70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66672" y="206546"/>
          <a:ext cx="1110678" cy="736429"/>
        </a:xfrm>
        <a:prstGeom prst="rect">
          <a:avLst/>
        </a:prstGeom>
        <a:solidFill>
          <a:srgbClr val="1F497D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"/>
  <sheetViews>
    <sheetView tabSelected="1" zoomScale="95" zoomScaleNormal="95" workbookViewId="0">
      <selection activeCell="H72" sqref="H72"/>
    </sheetView>
  </sheetViews>
  <sheetFormatPr baseColWidth="10" defaultColWidth="11.42578125" defaultRowHeight="12.75" x14ac:dyDescent="0.2"/>
  <cols>
    <col min="1" max="1" width="5.140625" style="67" customWidth="1"/>
    <col min="2" max="2" width="25.42578125" style="67" customWidth="1"/>
    <col min="3" max="3" width="1.140625" style="57" customWidth="1"/>
    <col min="4" max="4" width="17.85546875" style="14" customWidth="1"/>
    <col min="5" max="5" width="18.28515625" style="14" customWidth="1"/>
    <col min="6" max="6" width="17" style="14" hidden="1" customWidth="1"/>
    <col min="7" max="7" width="10.85546875" style="14" customWidth="1"/>
    <col min="8" max="8" width="4.42578125" style="67" bestFit="1" customWidth="1"/>
    <col min="9" max="9" width="22.28515625" style="67" customWidth="1"/>
    <col min="10" max="10" width="2" style="57" customWidth="1"/>
    <col min="11" max="11" width="14.42578125" style="21" customWidth="1"/>
    <col min="12" max="12" width="14" style="14" customWidth="1"/>
    <col min="13" max="13" width="13.85546875" style="14" hidden="1" customWidth="1"/>
    <col min="14" max="14" width="7.42578125" style="67" customWidth="1"/>
    <col min="15" max="16384" width="11.42578125" style="67"/>
  </cols>
  <sheetData>
    <row r="1" spans="1:14" s="1" customFormat="1" ht="18" x14ac:dyDescent="0.25">
      <c r="A1" s="187" t="s">
        <v>166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9"/>
    </row>
    <row r="2" spans="1:14" s="1" customFormat="1" ht="18" x14ac:dyDescent="0.25">
      <c r="A2" s="190" t="s">
        <v>159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2"/>
    </row>
    <row r="3" spans="1:14" s="1" customFormat="1" ht="18" x14ac:dyDescent="0.25">
      <c r="A3" s="190" t="s">
        <v>165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2"/>
    </row>
    <row r="4" spans="1:14" s="1" customFormat="1" ht="18" x14ac:dyDescent="0.25">
      <c r="A4" s="190" t="s">
        <v>185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2"/>
    </row>
    <row r="5" spans="1:14" s="1" customFormat="1" ht="18" x14ac:dyDescent="0.25">
      <c r="A5" s="193" t="s">
        <v>59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5"/>
    </row>
    <row r="6" spans="1:14" s="2" customFormat="1" ht="14.25" customHeight="1" x14ac:dyDescent="0.2">
      <c r="A6" s="196" t="s">
        <v>0</v>
      </c>
      <c r="B6" s="197" t="s">
        <v>37</v>
      </c>
      <c r="C6" s="197"/>
      <c r="D6" s="76">
        <v>2024</v>
      </c>
      <c r="E6" s="76">
        <v>2023</v>
      </c>
      <c r="F6" s="35" t="s">
        <v>2</v>
      </c>
      <c r="G6" s="198" t="s">
        <v>142</v>
      </c>
      <c r="H6" s="199" t="s">
        <v>0</v>
      </c>
      <c r="I6" s="197" t="s">
        <v>37</v>
      </c>
      <c r="J6" s="197"/>
      <c r="K6" s="76">
        <v>2024</v>
      </c>
      <c r="L6" s="76">
        <v>2023</v>
      </c>
      <c r="M6" s="35" t="s">
        <v>2</v>
      </c>
      <c r="N6" s="200" t="s">
        <v>142</v>
      </c>
    </row>
    <row r="7" spans="1:14" s="2" customFormat="1" ht="12" customHeight="1" x14ac:dyDescent="0.2">
      <c r="A7" s="196"/>
      <c r="B7" s="197"/>
      <c r="C7" s="197"/>
      <c r="D7" s="76" t="s">
        <v>177</v>
      </c>
      <c r="E7" s="76" t="s">
        <v>177</v>
      </c>
      <c r="F7" s="35" t="s">
        <v>5</v>
      </c>
      <c r="G7" s="198"/>
      <c r="H7" s="199"/>
      <c r="I7" s="197"/>
      <c r="J7" s="197"/>
      <c r="K7" s="76" t="s">
        <v>177</v>
      </c>
      <c r="L7" s="76" t="s">
        <v>177</v>
      </c>
      <c r="M7" s="35" t="s">
        <v>5</v>
      </c>
      <c r="N7" s="200"/>
    </row>
    <row r="8" spans="1:14" s="2" customFormat="1" ht="15.75" customHeight="1" x14ac:dyDescent="0.2">
      <c r="A8" s="92"/>
      <c r="B8" s="164" t="s">
        <v>1</v>
      </c>
      <c r="C8" s="35"/>
      <c r="D8" s="72"/>
      <c r="E8" s="72"/>
      <c r="F8" s="72"/>
      <c r="G8" s="107"/>
      <c r="H8" s="33"/>
      <c r="I8" s="164" t="s">
        <v>3</v>
      </c>
      <c r="J8" s="35"/>
      <c r="K8" s="20"/>
      <c r="L8" s="34"/>
      <c r="M8" s="34"/>
      <c r="N8" s="93"/>
    </row>
    <row r="9" spans="1:14" s="2" customFormat="1" ht="21.75" customHeight="1" x14ac:dyDescent="0.2">
      <c r="A9" s="92"/>
      <c r="B9" s="32" t="s">
        <v>60</v>
      </c>
      <c r="C9" s="35"/>
      <c r="D9" s="110">
        <f>+D10+D14+D16+D21+D25</f>
        <v>232090742474.17999</v>
      </c>
      <c r="E9" s="110">
        <f t="shared" ref="E9:F9" si="0">+E10+E14+E16+E21+E25</f>
        <v>199397644018.56</v>
      </c>
      <c r="F9" s="110">
        <f t="shared" si="0"/>
        <v>32693098455.620014</v>
      </c>
      <c r="G9" s="111">
        <f t="shared" ref="G9:G19" si="1">+F9/E9</f>
        <v>0.16395930160828245</v>
      </c>
      <c r="H9" s="33"/>
      <c r="I9" s="32" t="s">
        <v>84</v>
      </c>
      <c r="J9" s="35"/>
      <c r="K9" s="110">
        <f>+K10+K18+K21+K25</f>
        <v>18935072455.310001</v>
      </c>
      <c r="L9" s="110">
        <f>+L10+L18+L21+L25</f>
        <v>21529313828.98</v>
      </c>
      <c r="M9" s="110">
        <f>+M10+M18+M21+M25</f>
        <v>-2594241373.6700001</v>
      </c>
      <c r="N9" s="112">
        <f>+M9/L9</f>
        <v>-0.12049809828021389</v>
      </c>
    </row>
    <row r="10" spans="1:14" s="2" customFormat="1" ht="26.25" customHeight="1" x14ac:dyDescent="0.2">
      <c r="A10" s="97">
        <v>11</v>
      </c>
      <c r="B10" s="123" t="s">
        <v>61</v>
      </c>
      <c r="C10" s="35"/>
      <c r="D10" s="61">
        <f>SUM(D11:D13)</f>
        <v>220871319732.69</v>
      </c>
      <c r="E10" s="61">
        <f>SUM(E11:E13)</f>
        <v>27292106293.780003</v>
      </c>
      <c r="F10" s="61">
        <f>SUM(F11:F13)</f>
        <v>193579213438.91</v>
      </c>
      <c r="G10" s="108">
        <f t="shared" si="1"/>
        <v>7.0928645578017404</v>
      </c>
      <c r="H10" s="37">
        <v>24</v>
      </c>
      <c r="I10" s="36" t="s">
        <v>85</v>
      </c>
      <c r="J10" s="35"/>
      <c r="K10" s="61">
        <f>SUM(K11:K17)</f>
        <v>3020941241.4100003</v>
      </c>
      <c r="L10" s="61">
        <f t="shared" ref="L10:M10" si="2">SUM(L11:L17)</f>
        <v>4284261318.6599998</v>
      </c>
      <c r="M10" s="61">
        <f t="shared" si="2"/>
        <v>-1263320077.25</v>
      </c>
      <c r="N10" s="94">
        <f t="shared" ref="N10:N14" si="3">+M10/L10</f>
        <v>-0.29487465476198638</v>
      </c>
    </row>
    <row r="11" spans="1:14" s="2" customFormat="1" ht="24.75" customHeight="1" x14ac:dyDescent="0.2">
      <c r="A11" s="92">
        <v>1105</v>
      </c>
      <c r="B11" s="62" t="s">
        <v>168</v>
      </c>
      <c r="C11" s="54"/>
      <c r="D11" s="172">
        <v>651207897</v>
      </c>
      <c r="E11" s="60">
        <v>589493398</v>
      </c>
      <c r="F11" s="60">
        <f>+D11-E11</f>
        <v>61714499</v>
      </c>
      <c r="G11" s="109">
        <f t="shared" si="1"/>
        <v>0.10469073819890345</v>
      </c>
      <c r="H11" s="38">
        <v>2401</v>
      </c>
      <c r="I11" s="62" t="s">
        <v>86</v>
      </c>
      <c r="J11" s="54"/>
      <c r="K11" s="172">
        <v>488728785.29000002</v>
      </c>
      <c r="L11" s="60">
        <v>1608084745.5</v>
      </c>
      <c r="M11" s="60">
        <f>+K11-L11</f>
        <v>-1119355960.21</v>
      </c>
      <c r="N11" s="95">
        <f t="shared" si="3"/>
        <v>-0.69608020556277328</v>
      </c>
    </row>
    <row r="12" spans="1:14" s="2" customFormat="1" ht="26.25" customHeight="1" x14ac:dyDescent="0.2">
      <c r="A12" s="92">
        <v>1110</v>
      </c>
      <c r="B12" s="62" t="s">
        <v>62</v>
      </c>
      <c r="C12" s="54"/>
      <c r="D12" s="172">
        <v>220006982503.39999</v>
      </c>
      <c r="E12" s="60">
        <v>22125009902.990002</v>
      </c>
      <c r="F12" s="60">
        <f>+D12-E12</f>
        <v>197881972600.41</v>
      </c>
      <c r="G12" s="109">
        <f t="shared" si="1"/>
        <v>8.9438139674535453</v>
      </c>
      <c r="H12" s="38">
        <v>2407</v>
      </c>
      <c r="I12" s="62" t="s">
        <v>87</v>
      </c>
      <c r="J12" s="54"/>
      <c r="K12" s="172">
        <v>17320125</v>
      </c>
      <c r="L12" s="60">
        <v>67237888</v>
      </c>
      <c r="M12" s="60">
        <f t="shared" ref="M12:M14" si="4">+K12-L12</f>
        <v>-49917763</v>
      </c>
      <c r="N12" s="95">
        <f t="shared" si="3"/>
        <v>-0.7424052789998401</v>
      </c>
    </row>
    <row r="13" spans="1:14" s="2" customFormat="1" ht="18" customHeight="1" x14ac:dyDescent="0.2">
      <c r="A13" s="92">
        <v>1133</v>
      </c>
      <c r="B13" s="33" t="s">
        <v>63</v>
      </c>
      <c r="C13" s="54"/>
      <c r="D13" s="172">
        <v>213129332.28999999</v>
      </c>
      <c r="E13" s="60">
        <v>4577602992.79</v>
      </c>
      <c r="F13" s="60">
        <f>+D13-E13</f>
        <v>-4364473660.5</v>
      </c>
      <c r="G13" s="109">
        <f t="shared" si="1"/>
        <v>-0.95344084390330675</v>
      </c>
      <c r="H13" s="38">
        <v>2424</v>
      </c>
      <c r="I13" s="62" t="s">
        <v>88</v>
      </c>
      <c r="J13" s="54"/>
      <c r="K13" s="172">
        <v>1566706939.76</v>
      </c>
      <c r="L13" s="60">
        <v>1789813259</v>
      </c>
      <c r="M13" s="60">
        <f t="shared" si="4"/>
        <v>-223106319.24000001</v>
      </c>
      <c r="N13" s="95">
        <f t="shared" si="3"/>
        <v>-0.12465340622443115</v>
      </c>
    </row>
    <row r="14" spans="1:14" s="2" customFormat="1" ht="28.15" customHeight="1" x14ac:dyDescent="0.2">
      <c r="A14" s="97">
        <v>12</v>
      </c>
      <c r="B14" s="123" t="s">
        <v>171</v>
      </c>
      <c r="C14" s="54"/>
      <c r="D14" s="61">
        <f>+D15</f>
        <v>0</v>
      </c>
      <c r="E14" s="61">
        <f>+E15</f>
        <v>144458317661.98999</v>
      </c>
      <c r="F14" s="61">
        <f>+F15</f>
        <v>-144458317661.98999</v>
      </c>
      <c r="G14" s="108">
        <f t="shared" si="1"/>
        <v>-1</v>
      </c>
      <c r="H14" s="38">
        <v>2436</v>
      </c>
      <c r="I14" s="62" t="s">
        <v>89</v>
      </c>
      <c r="J14" s="54"/>
      <c r="K14" s="172">
        <v>242197314</v>
      </c>
      <c r="L14" s="60">
        <v>302838410</v>
      </c>
      <c r="M14" s="60">
        <f t="shared" si="4"/>
        <v>-60641096</v>
      </c>
      <c r="N14" s="95">
        <f t="shared" si="3"/>
        <v>-0.20024241971155507</v>
      </c>
    </row>
    <row r="15" spans="1:14" s="2" customFormat="1" ht="36" customHeight="1" x14ac:dyDescent="0.2">
      <c r="A15" s="92">
        <v>1223</v>
      </c>
      <c r="B15" s="62" t="s">
        <v>172</v>
      </c>
      <c r="C15" s="54"/>
      <c r="D15" s="60">
        <v>0</v>
      </c>
      <c r="E15" s="60">
        <v>144458317661.98999</v>
      </c>
      <c r="F15" s="60">
        <f>+D15-E15</f>
        <v>-144458317661.98999</v>
      </c>
      <c r="G15" s="109">
        <f t="shared" si="1"/>
        <v>-1</v>
      </c>
      <c r="H15" s="38">
        <v>2440</v>
      </c>
      <c r="I15" s="62" t="s">
        <v>90</v>
      </c>
      <c r="J15" s="54"/>
      <c r="K15" s="172">
        <v>34624679</v>
      </c>
      <c r="L15" s="60">
        <v>6109000</v>
      </c>
      <c r="M15" s="60">
        <f t="shared" ref="M15:M16" si="5">+K15-L15</f>
        <v>28515679</v>
      </c>
      <c r="N15" s="95">
        <f>+M15/L15</f>
        <v>4.667814535930594</v>
      </c>
    </row>
    <row r="16" spans="1:14" s="2" customFormat="1" ht="20.25" customHeight="1" x14ac:dyDescent="0.2">
      <c r="A16" s="97">
        <v>13</v>
      </c>
      <c r="B16" s="36" t="s">
        <v>64</v>
      </c>
      <c r="C16" s="35"/>
      <c r="D16" s="61">
        <f>SUM(D17:D20)</f>
        <v>9449534165</v>
      </c>
      <c r="E16" s="61">
        <f>SUM(E17:E20)</f>
        <v>26566911498.68</v>
      </c>
      <c r="F16" s="61">
        <f>SUM(F17:F20)</f>
        <v>-17117377333.68</v>
      </c>
      <c r="G16" s="108">
        <f t="shared" si="1"/>
        <v>-0.64431190409658612</v>
      </c>
      <c r="H16" s="33">
        <v>2490</v>
      </c>
      <c r="I16" s="33" t="s">
        <v>91</v>
      </c>
      <c r="J16" s="54"/>
      <c r="K16" s="172">
        <v>671363398.36000001</v>
      </c>
      <c r="L16" s="60">
        <v>510178016.16000003</v>
      </c>
      <c r="M16" s="60">
        <f t="shared" si="5"/>
        <v>161185382.19999999</v>
      </c>
      <c r="N16" s="95">
        <f t="shared" ref="N16" si="6">+M16/L16</f>
        <v>0.31593948993178422</v>
      </c>
    </row>
    <row r="17" spans="1:14" s="2" customFormat="1" ht="20.25" customHeight="1" x14ac:dyDescent="0.2">
      <c r="A17" s="96">
        <v>1316</v>
      </c>
      <c r="B17" s="62" t="s">
        <v>7</v>
      </c>
      <c r="C17" s="54"/>
      <c r="D17" s="172">
        <v>622000</v>
      </c>
      <c r="E17" s="60">
        <v>111000</v>
      </c>
      <c r="F17" s="60">
        <f t="shared" ref="F17:F20" si="7">+D17-E17</f>
        <v>511000</v>
      </c>
      <c r="G17" s="109">
        <f t="shared" si="1"/>
        <v>4.6036036036036032</v>
      </c>
      <c r="H17" s="33"/>
      <c r="I17" s="33"/>
      <c r="J17" s="54"/>
      <c r="K17" s="172"/>
      <c r="L17" s="172"/>
      <c r="M17" s="60"/>
      <c r="N17" s="95"/>
    </row>
    <row r="18" spans="1:14" s="2" customFormat="1" ht="21.75" customHeight="1" x14ac:dyDescent="0.2">
      <c r="A18" s="99">
        <v>1317</v>
      </c>
      <c r="B18" s="62" t="s">
        <v>65</v>
      </c>
      <c r="C18" s="54"/>
      <c r="D18" s="172">
        <v>9448399645</v>
      </c>
      <c r="E18" s="60">
        <v>12470078751</v>
      </c>
      <c r="F18" s="60">
        <f t="shared" si="7"/>
        <v>-3021679106</v>
      </c>
      <c r="G18" s="109">
        <f t="shared" si="1"/>
        <v>-0.24231435633537485</v>
      </c>
      <c r="H18" s="37">
        <v>25</v>
      </c>
      <c r="I18" s="123" t="s">
        <v>92</v>
      </c>
      <c r="J18" s="35"/>
      <c r="K18" s="61">
        <f>+K19</f>
        <v>12055551319.1</v>
      </c>
      <c r="L18" s="61">
        <f>+L19</f>
        <v>11138762432.6</v>
      </c>
      <c r="M18" s="61">
        <f>+M19</f>
        <v>916788886.5</v>
      </c>
      <c r="N18" s="94">
        <f>+M18/L18</f>
        <v>8.2306171089242264E-2</v>
      </c>
    </row>
    <row r="19" spans="1:14" s="2" customFormat="1" ht="24" customHeight="1" x14ac:dyDescent="0.2">
      <c r="A19" s="99">
        <v>1337</v>
      </c>
      <c r="B19" s="62" t="s">
        <v>153</v>
      </c>
      <c r="C19" s="54"/>
      <c r="D19" s="172">
        <v>0</v>
      </c>
      <c r="E19" s="60">
        <v>14081225176.68</v>
      </c>
      <c r="F19" s="60">
        <f t="shared" si="7"/>
        <v>-14081225176.68</v>
      </c>
      <c r="G19" s="109">
        <f t="shared" si="1"/>
        <v>-1</v>
      </c>
      <c r="H19" s="40">
        <v>2511</v>
      </c>
      <c r="I19" s="62" t="s">
        <v>93</v>
      </c>
      <c r="J19" s="54"/>
      <c r="K19" s="172">
        <v>12055551319.1</v>
      </c>
      <c r="L19" s="60">
        <v>11138762432.6</v>
      </c>
      <c r="M19" s="60">
        <f>+K19-L19</f>
        <v>916788886.5</v>
      </c>
      <c r="N19" s="95">
        <f>+M19/L19</f>
        <v>8.2306171089242264E-2</v>
      </c>
    </row>
    <row r="20" spans="1:14" s="2" customFormat="1" ht="20.25" customHeight="1" x14ac:dyDescent="0.2">
      <c r="A20" s="99">
        <v>1384</v>
      </c>
      <c r="B20" s="62" t="s">
        <v>66</v>
      </c>
      <c r="C20" s="54"/>
      <c r="D20" s="172">
        <v>512520</v>
      </c>
      <c r="E20" s="60">
        <v>15496571</v>
      </c>
      <c r="F20" s="60">
        <f t="shared" si="7"/>
        <v>-14984051</v>
      </c>
      <c r="G20" s="109">
        <f t="shared" ref="G20:G26" si="8">+F20/E20</f>
        <v>-0.96692687692006185</v>
      </c>
      <c r="H20" s="33"/>
      <c r="I20" s="33"/>
      <c r="J20" s="54"/>
      <c r="K20" s="60"/>
      <c r="L20" s="60"/>
      <c r="M20" s="60"/>
      <c r="N20" s="100"/>
    </row>
    <row r="21" spans="1:14" s="2" customFormat="1" ht="18.75" customHeight="1" x14ac:dyDescent="0.2">
      <c r="A21" s="97">
        <v>15</v>
      </c>
      <c r="B21" s="36" t="s">
        <v>68</v>
      </c>
      <c r="C21" s="35"/>
      <c r="D21" s="61">
        <f>SUM(D22:D24)</f>
        <v>713112832.96000004</v>
      </c>
      <c r="E21" s="61">
        <f>SUM(E22:E24)</f>
        <v>504820872.71999997</v>
      </c>
      <c r="F21" s="61">
        <f>SUM(F22:F24)</f>
        <v>208291960.23999995</v>
      </c>
      <c r="G21" s="108">
        <f t="shared" si="8"/>
        <v>0.41260568153157479</v>
      </c>
      <c r="H21" s="37">
        <v>27</v>
      </c>
      <c r="I21" s="36" t="s">
        <v>94</v>
      </c>
      <c r="J21" s="35"/>
      <c r="K21" s="61">
        <f>SUM(K22:K23)</f>
        <v>193170292</v>
      </c>
      <c r="L21" s="61">
        <f>SUM(L22:L23)</f>
        <v>613984513</v>
      </c>
      <c r="M21" s="61">
        <f>SUM(M22:M23)</f>
        <v>-420814221</v>
      </c>
      <c r="N21" s="94">
        <f>+M21/L21</f>
        <v>-0.68538246827082427</v>
      </c>
    </row>
    <row r="22" spans="1:14" s="2" customFormat="1" ht="18" customHeight="1" x14ac:dyDescent="0.2">
      <c r="A22" s="99">
        <v>1510</v>
      </c>
      <c r="B22" s="62" t="s">
        <v>69</v>
      </c>
      <c r="C22" s="54"/>
      <c r="D22" s="172">
        <v>128918098.73999999</v>
      </c>
      <c r="E22" s="60">
        <v>135161289.28</v>
      </c>
      <c r="F22" s="60">
        <f>+D22-E22</f>
        <v>-6243190.5400000066</v>
      </c>
      <c r="G22" s="109">
        <f t="shared" si="8"/>
        <v>-4.6190670222645024E-2</v>
      </c>
      <c r="H22" s="38">
        <v>2701</v>
      </c>
      <c r="I22" s="62" t="s">
        <v>28</v>
      </c>
      <c r="J22" s="54"/>
      <c r="K22" s="172">
        <v>193170292</v>
      </c>
      <c r="L22" s="60">
        <v>613984513</v>
      </c>
      <c r="M22" s="60">
        <f>+K22-L22</f>
        <v>-420814221</v>
      </c>
      <c r="N22" s="95">
        <f>+M22/L22</f>
        <v>-0.68538246827082427</v>
      </c>
    </row>
    <row r="23" spans="1:14" s="2" customFormat="1" ht="19.5" customHeight="1" x14ac:dyDescent="0.2">
      <c r="A23" s="99">
        <v>1514</v>
      </c>
      <c r="B23" s="62" t="s">
        <v>70</v>
      </c>
      <c r="C23" s="54"/>
      <c r="D23" s="172">
        <v>581546712.13999999</v>
      </c>
      <c r="E23" s="60">
        <v>366267819.25</v>
      </c>
      <c r="F23" s="60">
        <f>+D23-E23</f>
        <v>215278892.88999999</v>
      </c>
      <c r="G23" s="109">
        <f t="shared" si="8"/>
        <v>0.58776360241208925</v>
      </c>
      <c r="H23" s="38"/>
      <c r="I23" s="62"/>
      <c r="J23" s="55"/>
      <c r="K23" s="60"/>
      <c r="L23" s="60"/>
      <c r="M23" s="60"/>
      <c r="N23" s="95"/>
    </row>
    <row r="24" spans="1:14" s="2" customFormat="1" ht="20.25" customHeight="1" x14ac:dyDescent="0.2">
      <c r="A24" s="92">
        <v>1530</v>
      </c>
      <c r="B24" s="33" t="s">
        <v>9</v>
      </c>
      <c r="C24" s="54"/>
      <c r="D24" s="172">
        <v>2648022.08</v>
      </c>
      <c r="E24" s="60">
        <v>3391764.19</v>
      </c>
      <c r="F24" s="60">
        <f t="shared" ref="F24" si="9">+D24-E24</f>
        <v>-743742.10999999987</v>
      </c>
      <c r="G24" s="109">
        <f t="shared" si="8"/>
        <v>-0.21927883789586206</v>
      </c>
      <c r="H24" s="39"/>
      <c r="I24" s="40"/>
      <c r="J24" s="55"/>
      <c r="K24" s="60"/>
      <c r="L24" s="60"/>
      <c r="M24" s="60"/>
      <c r="N24" s="95"/>
    </row>
    <row r="25" spans="1:14" s="2" customFormat="1" ht="18.75" customHeight="1" x14ac:dyDescent="0.2">
      <c r="A25" s="97">
        <v>19</v>
      </c>
      <c r="B25" s="36" t="s">
        <v>11</v>
      </c>
      <c r="C25" s="35"/>
      <c r="D25" s="61">
        <f>SUM(D26:D26)</f>
        <v>1056775743.53</v>
      </c>
      <c r="E25" s="61">
        <f>SUM(E26:E26)</f>
        <v>575487691.38999999</v>
      </c>
      <c r="F25" s="61">
        <f>SUM(F26:F26)</f>
        <v>481288052.13999999</v>
      </c>
      <c r="G25" s="108">
        <f t="shared" si="8"/>
        <v>0.83631337271093398</v>
      </c>
      <c r="H25" s="37">
        <v>29</v>
      </c>
      <c r="I25" s="36" t="s">
        <v>10</v>
      </c>
      <c r="J25" s="35"/>
      <c r="K25" s="61">
        <f>SUM(K26:K28)</f>
        <v>3665409602.8000002</v>
      </c>
      <c r="L25" s="61">
        <f t="shared" ref="L25:M25" si="10">SUM(L26:L28)</f>
        <v>5492305564.7200003</v>
      </c>
      <c r="M25" s="61">
        <f t="shared" si="10"/>
        <v>-1826895961.9200001</v>
      </c>
      <c r="N25" s="94">
        <f>+M25/L25</f>
        <v>-0.33262824516813566</v>
      </c>
    </row>
    <row r="26" spans="1:14" s="2" customFormat="1" ht="24.75" customHeight="1" x14ac:dyDescent="0.2">
      <c r="A26" s="99">
        <v>1906</v>
      </c>
      <c r="B26" s="62" t="s">
        <v>8</v>
      </c>
      <c r="C26" s="55"/>
      <c r="D26" s="172">
        <v>1056775743.53</v>
      </c>
      <c r="E26" s="60">
        <v>575487691.38999999</v>
      </c>
      <c r="F26" s="60">
        <f>+D26-E26</f>
        <v>481288052.13999999</v>
      </c>
      <c r="G26" s="109">
        <f t="shared" si="8"/>
        <v>0.83631337271093398</v>
      </c>
      <c r="H26" s="38">
        <v>2902</v>
      </c>
      <c r="I26" s="62" t="s">
        <v>95</v>
      </c>
      <c r="J26" s="54"/>
      <c r="K26" s="172">
        <v>1807727932.4200001</v>
      </c>
      <c r="L26" s="60">
        <v>2188104290.2800002</v>
      </c>
      <c r="M26" s="60">
        <f>+K26-L26</f>
        <v>-380376357.86000013</v>
      </c>
      <c r="N26" s="95">
        <f>+M26/L26</f>
        <v>-0.17383831271192535</v>
      </c>
    </row>
    <row r="27" spans="1:14" s="2" customFormat="1" ht="23.25" customHeight="1" x14ac:dyDescent="0.2">
      <c r="A27" s="99"/>
      <c r="B27" s="62"/>
      <c r="C27" s="55"/>
      <c r="D27" s="60"/>
      <c r="E27" s="60"/>
      <c r="F27" s="60"/>
      <c r="G27" s="109"/>
      <c r="H27" s="33">
        <v>2910</v>
      </c>
      <c r="I27" s="62" t="s">
        <v>12</v>
      </c>
      <c r="J27" s="54"/>
      <c r="K27" s="172">
        <v>307735445</v>
      </c>
      <c r="L27" s="60">
        <v>1461746055</v>
      </c>
      <c r="M27" s="60">
        <f>+K27-L27</f>
        <v>-1154010610</v>
      </c>
      <c r="N27" s="95">
        <f>+M27/L27</f>
        <v>-0.78947407181475171</v>
      </c>
    </row>
    <row r="28" spans="1:14" s="2" customFormat="1" ht="21.95" customHeight="1" x14ac:dyDescent="0.2">
      <c r="A28" s="92"/>
      <c r="B28" s="32" t="s">
        <v>71</v>
      </c>
      <c r="C28" s="35"/>
      <c r="D28" s="110">
        <f>D29+D32+D46+D48</f>
        <v>291125001477.67004</v>
      </c>
      <c r="E28" s="110">
        <f>E29+E32+E46+E48</f>
        <v>277502690903.98004</v>
      </c>
      <c r="F28" s="110">
        <f>F29+F32+F46+F48</f>
        <v>13622310573.689995</v>
      </c>
      <c r="G28" s="111">
        <f>+F28/E28</f>
        <v>4.9088931459780015E-2</v>
      </c>
      <c r="H28" s="33" t="s">
        <v>146</v>
      </c>
      <c r="I28" s="62" t="s">
        <v>147</v>
      </c>
      <c r="J28" s="54"/>
      <c r="K28" s="172">
        <v>1549946225.3800001</v>
      </c>
      <c r="L28" s="60">
        <v>1842455219.4400001</v>
      </c>
      <c r="M28" s="60">
        <f>+K28-L28</f>
        <v>-292508994.05999994</v>
      </c>
      <c r="N28" s="95">
        <f>+M28/L28</f>
        <v>-0.15876043606037046</v>
      </c>
    </row>
    <row r="29" spans="1:14" s="2" customFormat="1" ht="21" customHeight="1" x14ac:dyDescent="0.2">
      <c r="A29" s="97">
        <v>13</v>
      </c>
      <c r="B29" s="36" t="s">
        <v>64</v>
      </c>
      <c r="C29" s="35"/>
      <c r="D29" s="61">
        <f>SUM(D30:D31)</f>
        <v>3829306.880000025</v>
      </c>
      <c r="E29" s="61">
        <f>SUM(E30:E31)</f>
        <v>4978822.5800000131</v>
      </c>
      <c r="F29" s="61">
        <f>SUM(F30:F31)</f>
        <v>-1149515.6999999881</v>
      </c>
      <c r="G29" s="108">
        <f>+F29/E29</f>
        <v>-0.2308810329208367</v>
      </c>
      <c r="H29" s="33"/>
      <c r="I29" s="62"/>
      <c r="J29" s="54"/>
      <c r="K29" s="60"/>
      <c r="L29" s="60"/>
      <c r="M29" s="60"/>
      <c r="N29" s="95"/>
    </row>
    <row r="30" spans="1:14" s="2" customFormat="1" ht="25.5" customHeight="1" x14ac:dyDescent="0.2">
      <c r="A30" s="99">
        <v>1385</v>
      </c>
      <c r="B30" s="62" t="s">
        <v>149</v>
      </c>
      <c r="C30" s="54"/>
      <c r="D30" s="172">
        <v>177335797.30000001</v>
      </c>
      <c r="E30" s="60">
        <v>163429248</v>
      </c>
      <c r="F30" s="60">
        <f t="shared" ref="F30:F31" si="11">+D30-E30</f>
        <v>13906549.300000012</v>
      </c>
      <c r="G30" s="109">
        <f t="shared" ref="G30:G31" si="12">+F30/E30</f>
        <v>8.5092169670878084E-2</v>
      </c>
      <c r="H30" s="33"/>
      <c r="I30" s="32"/>
      <c r="J30" s="35"/>
      <c r="K30" s="61"/>
      <c r="L30" s="61"/>
      <c r="M30" s="61"/>
      <c r="N30" s="94"/>
    </row>
    <row r="31" spans="1:14" s="2" customFormat="1" ht="24" customHeight="1" x14ac:dyDescent="0.2">
      <c r="A31" s="99">
        <v>1386</v>
      </c>
      <c r="B31" s="62" t="s">
        <v>67</v>
      </c>
      <c r="C31" s="54"/>
      <c r="D31" s="172">
        <v>-173506490.41999999</v>
      </c>
      <c r="E31" s="60">
        <v>-158450425.41999999</v>
      </c>
      <c r="F31" s="60">
        <f t="shared" si="11"/>
        <v>-15056065</v>
      </c>
      <c r="G31" s="109">
        <f t="shared" si="12"/>
        <v>9.5020666306772736E-2</v>
      </c>
      <c r="H31" s="38"/>
      <c r="I31" s="62"/>
      <c r="J31" s="54"/>
      <c r="K31" s="60"/>
      <c r="L31" s="60"/>
      <c r="M31" s="60"/>
      <c r="N31" s="95"/>
    </row>
    <row r="32" spans="1:14" s="2" customFormat="1" ht="17.25" customHeight="1" x14ac:dyDescent="0.2">
      <c r="A32" s="97">
        <v>16</v>
      </c>
      <c r="B32" s="37" t="s">
        <v>72</v>
      </c>
      <c r="C32" s="35"/>
      <c r="D32" s="61">
        <f>SUM(D33:D45)</f>
        <v>289082767311.55005</v>
      </c>
      <c r="E32" s="61">
        <f t="shared" ref="E32:F32" si="13">SUM(E33:E45)</f>
        <v>275214899488.84003</v>
      </c>
      <c r="F32" s="61">
        <f t="shared" si="13"/>
        <v>13867867822.709995</v>
      </c>
      <c r="G32" s="108">
        <f>+F32/E32</f>
        <v>5.0389233462530388E-2</v>
      </c>
      <c r="H32" s="33"/>
      <c r="I32" s="32" t="s">
        <v>96</v>
      </c>
      <c r="J32" s="113"/>
      <c r="K32" s="110">
        <f>+K34+K37</f>
        <v>510493596</v>
      </c>
      <c r="L32" s="110">
        <f t="shared" ref="L32:M32" si="14">+L34+L37</f>
        <v>488488009</v>
      </c>
      <c r="M32" s="110">
        <f t="shared" si="14"/>
        <v>22005587</v>
      </c>
      <c r="N32" s="112">
        <f>+M32/L32</f>
        <v>4.5048366786010506E-2</v>
      </c>
    </row>
    <row r="33" spans="1:14" s="2" customFormat="1" ht="16.5" customHeight="1" x14ac:dyDescent="0.2">
      <c r="A33" s="99">
        <v>1605</v>
      </c>
      <c r="B33" s="33" t="s">
        <v>14</v>
      </c>
      <c r="C33" s="54"/>
      <c r="D33" s="172">
        <v>238583643185.28</v>
      </c>
      <c r="E33" s="60">
        <v>233289491132.06</v>
      </c>
      <c r="F33" s="60">
        <f t="shared" ref="F33:F44" si="15">+D33-E33</f>
        <v>5294152053.2200012</v>
      </c>
      <c r="G33" s="109">
        <f t="shared" ref="G33:G43" si="16">+F33/E33</f>
        <v>2.2693487081349495E-2</v>
      </c>
      <c r="H33" s="38"/>
      <c r="I33" s="62"/>
      <c r="J33" s="54"/>
      <c r="K33" s="60"/>
      <c r="L33" s="60"/>
      <c r="M33" s="60"/>
      <c r="N33" s="95"/>
    </row>
    <row r="34" spans="1:14" s="2" customFormat="1" ht="21.75" customHeight="1" x14ac:dyDescent="0.2">
      <c r="A34" s="99">
        <v>1615</v>
      </c>
      <c r="B34" s="62" t="s">
        <v>73</v>
      </c>
      <c r="C34" s="136"/>
      <c r="D34" s="60">
        <v>249733128.78</v>
      </c>
      <c r="E34" s="60">
        <v>249733128.78</v>
      </c>
      <c r="F34" s="60">
        <f t="shared" si="15"/>
        <v>0</v>
      </c>
      <c r="G34" s="109">
        <f t="shared" si="16"/>
        <v>0</v>
      </c>
      <c r="H34" s="37">
        <v>25</v>
      </c>
      <c r="I34" s="73" t="s">
        <v>92</v>
      </c>
      <c r="J34" s="35"/>
      <c r="K34" s="61">
        <f>SUM(K35:K36)</f>
        <v>466975722</v>
      </c>
      <c r="L34" s="61">
        <f>SUM(L35:L36)</f>
        <v>488488009</v>
      </c>
      <c r="M34" s="61">
        <f>SUM(M35:M36)</f>
        <v>-21512287</v>
      </c>
      <c r="N34" s="94">
        <f>+M34/L34</f>
        <v>-4.403851599968342E-2</v>
      </c>
    </row>
    <row r="35" spans="1:14" s="2" customFormat="1" ht="24" customHeight="1" x14ac:dyDescent="0.2">
      <c r="A35" s="99">
        <v>1635</v>
      </c>
      <c r="B35" s="62" t="s">
        <v>16</v>
      </c>
      <c r="C35" s="136"/>
      <c r="D35" s="172">
        <v>85531851</v>
      </c>
      <c r="E35" s="60">
        <v>358955615</v>
      </c>
      <c r="F35" s="60">
        <f t="shared" si="15"/>
        <v>-273423764</v>
      </c>
      <c r="G35" s="109">
        <f t="shared" si="16"/>
        <v>-0.76172025892393413</v>
      </c>
      <c r="H35" s="38">
        <v>2512</v>
      </c>
      <c r="I35" s="62" t="s">
        <v>97</v>
      </c>
      <c r="J35" s="54"/>
      <c r="K35" s="172">
        <v>466975722</v>
      </c>
      <c r="L35" s="60">
        <v>488488009</v>
      </c>
      <c r="M35" s="60">
        <f>+K35-L35</f>
        <v>-21512287</v>
      </c>
      <c r="N35" s="95">
        <f>+M35/L35</f>
        <v>-4.403851599968342E-2</v>
      </c>
    </row>
    <row r="36" spans="1:14" s="2" customFormat="1" ht="23.25" customHeight="1" x14ac:dyDescent="0.2">
      <c r="A36" s="99">
        <v>1637</v>
      </c>
      <c r="B36" s="62" t="s">
        <v>74</v>
      </c>
      <c r="C36" s="136"/>
      <c r="D36" s="172">
        <v>101325842</v>
      </c>
      <c r="E36" s="60">
        <v>306123319</v>
      </c>
      <c r="F36" s="60">
        <f t="shared" si="15"/>
        <v>-204797477</v>
      </c>
      <c r="G36" s="109">
        <f t="shared" si="16"/>
        <v>-0.66900319018166665</v>
      </c>
      <c r="H36" s="132"/>
      <c r="I36" s="62"/>
      <c r="J36" s="54"/>
      <c r="K36" s="60"/>
      <c r="L36" s="60"/>
      <c r="M36" s="60"/>
      <c r="N36" s="95"/>
    </row>
    <row r="37" spans="1:14" s="2" customFormat="1" ht="16.5" customHeight="1" x14ac:dyDescent="0.2">
      <c r="A37" s="99">
        <v>1640</v>
      </c>
      <c r="B37" s="62" t="s">
        <v>17</v>
      </c>
      <c r="C37" s="54"/>
      <c r="D37" s="172">
        <v>45764095273.839996</v>
      </c>
      <c r="E37" s="60">
        <v>38322419893.5</v>
      </c>
      <c r="F37" s="60">
        <f t="shared" si="15"/>
        <v>7441675380.3399963</v>
      </c>
      <c r="G37" s="109">
        <f t="shared" si="16"/>
        <v>0.19418594653001559</v>
      </c>
      <c r="H37" s="37">
        <v>27</v>
      </c>
      <c r="I37" s="36" t="s">
        <v>94</v>
      </c>
      <c r="J37" s="35"/>
      <c r="K37" s="61">
        <f>+K38</f>
        <v>43517874</v>
      </c>
      <c r="L37" s="61">
        <f>+L38</f>
        <v>0</v>
      </c>
      <c r="M37" s="61">
        <f>SUM(M38:M39)</f>
        <v>43517874</v>
      </c>
      <c r="N37" s="151" t="s">
        <v>6</v>
      </c>
    </row>
    <row r="38" spans="1:14" s="2" customFormat="1" ht="16.5" customHeight="1" x14ac:dyDescent="0.2">
      <c r="A38" s="99">
        <v>1655</v>
      </c>
      <c r="B38" s="62" t="s">
        <v>19</v>
      </c>
      <c r="C38" s="136"/>
      <c r="D38" s="172">
        <v>1944828209.9000001</v>
      </c>
      <c r="E38" s="60">
        <v>1745911288.05</v>
      </c>
      <c r="F38" s="60">
        <f t="shared" si="15"/>
        <v>198916921.85000014</v>
      </c>
      <c r="G38" s="109">
        <f t="shared" si="16"/>
        <v>0.11393300633972618</v>
      </c>
      <c r="H38" s="38">
        <v>2701</v>
      </c>
      <c r="I38" s="62" t="s">
        <v>28</v>
      </c>
      <c r="J38" s="54"/>
      <c r="K38" s="60">
        <v>43517874</v>
      </c>
      <c r="L38" s="60">
        <v>0</v>
      </c>
      <c r="M38" s="60">
        <f>+K38-L38</f>
        <v>43517874</v>
      </c>
      <c r="N38" s="98" t="s">
        <v>6</v>
      </c>
    </row>
    <row r="39" spans="1:14" s="2" customFormat="1" ht="18" customHeight="1" x14ac:dyDescent="0.2">
      <c r="A39" s="99">
        <v>1660</v>
      </c>
      <c r="B39" s="62" t="s">
        <v>75</v>
      </c>
      <c r="C39" s="136"/>
      <c r="D39" s="172">
        <v>2544049053.46</v>
      </c>
      <c r="E39" s="60">
        <v>2323350832.6199999</v>
      </c>
      <c r="F39" s="60">
        <f t="shared" si="15"/>
        <v>220698220.84000015</v>
      </c>
      <c r="G39" s="109">
        <f t="shared" si="16"/>
        <v>9.4991345147440703E-2</v>
      </c>
      <c r="H39" s="33"/>
      <c r="I39" s="33"/>
      <c r="J39" s="54"/>
      <c r="K39" s="60"/>
      <c r="L39" s="60"/>
      <c r="M39" s="60"/>
      <c r="N39" s="95"/>
    </row>
    <row r="40" spans="1:14" s="2" customFormat="1" ht="24.95" customHeight="1" x14ac:dyDescent="0.2">
      <c r="A40" s="99">
        <v>1665</v>
      </c>
      <c r="B40" s="62" t="s">
        <v>76</v>
      </c>
      <c r="C40" s="136"/>
      <c r="D40" s="172">
        <v>1196149975.23</v>
      </c>
      <c r="E40" s="60">
        <v>924426251.23000002</v>
      </c>
      <c r="F40" s="60">
        <f t="shared" si="15"/>
        <v>271723724</v>
      </c>
      <c r="G40" s="109">
        <f t="shared" si="16"/>
        <v>0.29393769772164802</v>
      </c>
      <c r="H40" s="33"/>
      <c r="I40" s="32" t="s">
        <v>13</v>
      </c>
      <c r="J40" s="35"/>
      <c r="K40" s="110">
        <f>+K9+K32</f>
        <v>19445566051.310001</v>
      </c>
      <c r="L40" s="110">
        <f t="shared" ref="L40:M40" si="17">+L9+L32</f>
        <v>22017801837.98</v>
      </c>
      <c r="M40" s="110">
        <f t="shared" si="17"/>
        <v>-2572235786.6700001</v>
      </c>
      <c r="N40" s="112">
        <f>+M40/L40</f>
        <v>-0.11682527645575301</v>
      </c>
    </row>
    <row r="41" spans="1:14" s="2" customFormat="1" ht="24" customHeight="1" x14ac:dyDescent="0.2">
      <c r="A41" s="99">
        <v>1670</v>
      </c>
      <c r="B41" s="62" t="s">
        <v>77</v>
      </c>
      <c r="C41" s="136"/>
      <c r="D41" s="172">
        <v>12526706240.18</v>
      </c>
      <c r="E41" s="60">
        <v>10491248993.75</v>
      </c>
      <c r="F41" s="60">
        <f t="shared" si="15"/>
        <v>2035457246.4300003</v>
      </c>
      <c r="G41" s="109">
        <f t="shared" si="16"/>
        <v>0.19401476865553308</v>
      </c>
      <c r="H41" s="33"/>
      <c r="I41" s="32"/>
      <c r="J41" s="35"/>
      <c r="K41" s="159"/>
      <c r="L41" s="159"/>
      <c r="M41" s="159"/>
      <c r="N41" s="160"/>
    </row>
    <row r="42" spans="1:14" s="2" customFormat="1" ht="24" customHeight="1" x14ac:dyDescent="0.2">
      <c r="A42" s="99">
        <v>1675</v>
      </c>
      <c r="B42" s="62" t="s">
        <v>78</v>
      </c>
      <c r="C42" s="136"/>
      <c r="D42" s="172">
        <v>1929741121</v>
      </c>
      <c r="E42" s="60">
        <v>1339741121</v>
      </c>
      <c r="F42" s="60">
        <f t="shared" si="15"/>
        <v>590000000</v>
      </c>
      <c r="G42" s="109">
        <f t="shared" si="16"/>
        <v>0.44038358661382015</v>
      </c>
      <c r="H42" s="33"/>
      <c r="I42" s="32"/>
      <c r="J42" s="35"/>
      <c r="K42" s="61"/>
      <c r="L42" s="61"/>
      <c r="M42" s="61"/>
      <c r="N42" s="94"/>
    </row>
    <row r="43" spans="1:14" s="2" customFormat="1" ht="21.95" customHeight="1" x14ac:dyDescent="0.2">
      <c r="A43" s="99">
        <v>1680</v>
      </c>
      <c r="B43" s="62" t="s">
        <v>79</v>
      </c>
      <c r="C43" s="136"/>
      <c r="D43" s="172">
        <v>550476931.42999995</v>
      </c>
      <c r="E43" s="60">
        <v>383947644.19999999</v>
      </c>
      <c r="F43" s="60">
        <f t="shared" si="15"/>
        <v>166529287.22999996</v>
      </c>
      <c r="G43" s="109">
        <f t="shared" si="16"/>
        <v>0.43372915486168245</v>
      </c>
      <c r="H43" s="39"/>
      <c r="I43" s="33"/>
      <c r="J43" s="54"/>
      <c r="K43" s="161"/>
      <c r="L43" s="161"/>
      <c r="M43" s="161"/>
      <c r="N43" s="162"/>
    </row>
    <row r="44" spans="1:14" s="2" customFormat="1" ht="20.25" customHeight="1" x14ac:dyDescent="0.2">
      <c r="A44" s="99">
        <v>1681</v>
      </c>
      <c r="B44" s="62" t="s">
        <v>23</v>
      </c>
      <c r="C44" s="136"/>
      <c r="D44" s="172">
        <v>1432588454.6700001</v>
      </c>
      <c r="E44" s="60">
        <v>1425286682.78</v>
      </c>
      <c r="F44" s="60">
        <f t="shared" si="15"/>
        <v>7301771.8900001049</v>
      </c>
      <c r="G44" s="109">
        <f>+F44/E44</f>
        <v>5.1230197953987125E-3</v>
      </c>
      <c r="H44" s="33"/>
      <c r="I44" s="164" t="s">
        <v>15</v>
      </c>
      <c r="J44" s="35"/>
      <c r="K44" s="110">
        <f>+K46</f>
        <v>503770177900.53998</v>
      </c>
      <c r="L44" s="110">
        <f>+L46</f>
        <v>454882533084.56</v>
      </c>
      <c r="M44" s="110">
        <f>+M46</f>
        <v>48887644815.97995</v>
      </c>
      <c r="N44" s="112">
        <f>+M44/L44</f>
        <v>0.10747311945453844</v>
      </c>
    </row>
    <row r="45" spans="1:14" s="2" customFormat="1" ht="25.5" customHeight="1" x14ac:dyDescent="0.2">
      <c r="A45" s="92">
        <v>1685</v>
      </c>
      <c r="B45" s="62" t="s">
        <v>80</v>
      </c>
      <c r="C45" s="54"/>
      <c r="D45" s="172">
        <v>-17826101955.220001</v>
      </c>
      <c r="E45" s="60">
        <v>-15945736413.129999</v>
      </c>
      <c r="F45" s="60">
        <f t="shared" ref="F45" si="18">+D45-E45</f>
        <v>-1880365542.0900021</v>
      </c>
      <c r="G45" s="109">
        <f>+F45/E45</f>
        <v>0.11792277843886069</v>
      </c>
      <c r="H45" s="39"/>
      <c r="I45" s="33"/>
      <c r="J45" s="54"/>
      <c r="K45" s="61"/>
      <c r="L45" s="61"/>
      <c r="M45" s="61"/>
      <c r="N45" s="100"/>
    </row>
    <row r="46" spans="1:14" s="2" customFormat="1" ht="33.75" x14ac:dyDescent="0.2">
      <c r="A46" s="97">
        <v>17</v>
      </c>
      <c r="B46" s="123" t="s">
        <v>21</v>
      </c>
      <c r="C46" s="35"/>
      <c r="D46" s="61">
        <f>+D47</f>
        <v>46206747.32</v>
      </c>
      <c r="E46" s="61">
        <f>+E47</f>
        <v>46206747.32</v>
      </c>
      <c r="F46" s="61">
        <f>+F47</f>
        <v>0</v>
      </c>
      <c r="G46" s="108">
        <f>+F46/E46</f>
        <v>0</v>
      </c>
      <c r="H46" s="37">
        <v>31</v>
      </c>
      <c r="I46" s="123" t="s">
        <v>107</v>
      </c>
      <c r="J46" s="35"/>
      <c r="K46" s="61">
        <f>SUM(K47:K50)</f>
        <v>503770177900.53998</v>
      </c>
      <c r="L46" s="61">
        <f>SUM(L47:L50)</f>
        <v>454882533084.56</v>
      </c>
      <c r="M46" s="61">
        <f>SUM(M47:M50)</f>
        <v>48887644815.97995</v>
      </c>
      <c r="N46" s="94">
        <f t="shared" ref="N46:N48" si="19">+M46/L46</f>
        <v>0.10747311945453844</v>
      </c>
    </row>
    <row r="47" spans="1:14" s="2" customFormat="1" ht="21.75" customHeight="1" x14ac:dyDescent="0.2">
      <c r="A47" s="99">
        <v>1715</v>
      </c>
      <c r="B47" s="40" t="s">
        <v>22</v>
      </c>
      <c r="C47" s="55"/>
      <c r="D47" s="60">
        <v>46206747.32</v>
      </c>
      <c r="E47" s="60">
        <v>46206747.32</v>
      </c>
      <c r="F47" s="60">
        <f>+D47-E47</f>
        <v>0</v>
      </c>
      <c r="G47" s="109">
        <f>+F47/E47</f>
        <v>0</v>
      </c>
      <c r="H47" s="38">
        <v>3105</v>
      </c>
      <c r="I47" s="62" t="s">
        <v>18</v>
      </c>
      <c r="J47" s="54"/>
      <c r="K47" s="172">
        <v>44239962579.480003</v>
      </c>
      <c r="L47" s="60">
        <v>44239962579.480003</v>
      </c>
      <c r="M47" s="60">
        <f>+K47-L47</f>
        <v>0</v>
      </c>
      <c r="N47" s="95">
        <f>+M47/L47</f>
        <v>0</v>
      </c>
    </row>
    <row r="48" spans="1:14" s="2" customFormat="1" ht="21.95" customHeight="1" x14ac:dyDescent="0.2">
      <c r="A48" s="97">
        <v>19</v>
      </c>
      <c r="B48" s="36" t="s">
        <v>11</v>
      </c>
      <c r="C48" s="35"/>
      <c r="D48" s="61">
        <f>SUM(D49:D52)</f>
        <v>1992198111.9199998</v>
      </c>
      <c r="E48" s="61">
        <f>SUM(E49:E52)</f>
        <v>2236605845.2400002</v>
      </c>
      <c r="F48" s="61">
        <f>SUM(F49:F52)</f>
        <v>-244407733.32000014</v>
      </c>
      <c r="G48" s="108">
        <f t="shared" ref="G48" si="20">+F48/E48</f>
        <v>-0.10927617570174679</v>
      </c>
      <c r="H48" s="38">
        <v>3109</v>
      </c>
      <c r="I48" s="62" t="s">
        <v>108</v>
      </c>
      <c r="J48" s="54"/>
      <c r="K48" s="172">
        <v>429957078676.41998</v>
      </c>
      <c r="L48" s="60">
        <v>365164662588.53003</v>
      </c>
      <c r="M48" s="60">
        <f>+K48-L48</f>
        <v>64792416087.889954</v>
      </c>
      <c r="N48" s="95">
        <f t="shared" si="19"/>
        <v>0.17743342312642799</v>
      </c>
    </row>
    <row r="49" spans="1:14" s="2" customFormat="1" ht="24" customHeight="1" x14ac:dyDescent="0.2">
      <c r="A49" s="99">
        <v>1905</v>
      </c>
      <c r="B49" s="62" t="s">
        <v>184</v>
      </c>
      <c r="C49" s="54"/>
      <c r="D49" s="172">
        <v>32715806.66</v>
      </c>
      <c r="E49" s="172">
        <v>0</v>
      </c>
      <c r="F49" s="60">
        <f>+D49-E49</f>
        <v>32715806.66</v>
      </c>
      <c r="G49" s="163" t="s">
        <v>6</v>
      </c>
      <c r="H49" s="38">
        <v>3110</v>
      </c>
      <c r="I49" s="62" t="s">
        <v>20</v>
      </c>
      <c r="J49" s="54"/>
      <c r="K49" s="60">
        <f>+'EST RESUL JUNIO 2024-2023'!D76</f>
        <v>29573136644.640003</v>
      </c>
      <c r="L49" s="60">
        <f>+'EST RESUL JUNIO 2024-2023'!E76</f>
        <v>45477907916.550003</v>
      </c>
      <c r="M49" s="60">
        <f>+K49-L49</f>
        <v>-15904771271.91</v>
      </c>
      <c r="N49" s="95">
        <f>+M49/L49</f>
        <v>-0.34972521825530251</v>
      </c>
    </row>
    <row r="50" spans="1:14" s="2" customFormat="1" ht="24.75" customHeight="1" x14ac:dyDescent="0.2">
      <c r="A50" s="99">
        <v>1909</v>
      </c>
      <c r="B50" s="62" t="s">
        <v>81</v>
      </c>
      <c r="C50" s="54"/>
      <c r="D50" s="172">
        <v>1263704</v>
      </c>
      <c r="E50" s="60">
        <v>0</v>
      </c>
      <c r="F50" s="60">
        <f>+D50-E50</f>
        <v>1263704</v>
      </c>
      <c r="G50" s="163" t="s">
        <v>6</v>
      </c>
      <c r="H50" s="38"/>
      <c r="I50" s="62"/>
      <c r="J50" s="54"/>
      <c r="K50" s="60"/>
      <c r="L50" s="60"/>
      <c r="M50" s="60"/>
      <c r="N50" s="95"/>
    </row>
    <row r="51" spans="1:14" s="2" customFormat="1" ht="22.5" customHeight="1" x14ac:dyDescent="0.2">
      <c r="A51" s="99">
        <v>1970</v>
      </c>
      <c r="B51" s="62" t="s">
        <v>82</v>
      </c>
      <c r="C51" s="54"/>
      <c r="D51" s="172">
        <v>3163011364.6700001</v>
      </c>
      <c r="E51" s="60">
        <v>3163011364.6700001</v>
      </c>
      <c r="F51" s="60">
        <f>+D51-E51</f>
        <v>0</v>
      </c>
      <c r="G51" s="109">
        <f t="shared" ref="G51:G52" si="21">+F51/E51</f>
        <v>0</v>
      </c>
      <c r="H51" s="33"/>
      <c r="I51" s="33"/>
      <c r="J51" s="54"/>
      <c r="K51" s="60"/>
      <c r="L51" s="60"/>
      <c r="M51" s="60"/>
      <c r="N51" s="100"/>
    </row>
    <row r="52" spans="1:14" s="2" customFormat="1" ht="24" customHeight="1" x14ac:dyDescent="0.2">
      <c r="A52" s="92">
        <v>1975</v>
      </c>
      <c r="B52" s="62" t="s">
        <v>83</v>
      </c>
      <c r="C52" s="54"/>
      <c r="D52" s="172">
        <v>-1204792763.4100001</v>
      </c>
      <c r="E52" s="60">
        <v>-926405519.42999995</v>
      </c>
      <c r="F52" s="60">
        <f>+D52-E52</f>
        <v>-278387243.98000014</v>
      </c>
      <c r="G52" s="109">
        <f t="shared" si="21"/>
        <v>0.30050257488889598</v>
      </c>
      <c r="H52" s="33"/>
      <c r="I52" s="33"/>
      <c r="J52" s="54"/>
      <c r="K52" s="60"/>
      <c r="L52" s="60"/>
      <c r="M52" s="60"/>
      <c r="N52" s="100"/>
    </row>
    <row r="53" spans="1:14" s="2" customFormat="1" ht="27" customHeight="1" thickBot="1" x14ac:dyDescent="0.25">
      <c r="A53" s="116"/>
      <c r="B53" s="117" t="s">
        <v>24</v>
      </c>
      <c r="C53" s="118"/>
      <c r="D53" s="119">
        <f>+D9+D28</f>
        <v>523215743951.85004</v>
      </c>
      <c r="E53" s="119">
        <f>+E9+E28</f>
        <v>476900334922.54004</v>
      </c>
      <c r="F53" s="119">
        <f>+F9+F28</f>
        <v>46315409029.310013</v>
      </c>
      <c r="G53" s="120">
        <f>+F53/E53</f>
        <v>9.7117585452802704E-2</v>
      </c>
      <c r="H53" s="121"/>
      <c r="I53" s="117" t="s">
        <v>25</v>
      </c>
      <c r="J53" s="118"/>
      <c r="K53" s="119">
        <f>+K40+K44</f>
        <v>523215743951.84998</v>
      </c>
      <c r="L53" s="119">
        <f>+L40+L44</f>
        <v>476900334922.53998</v>
      </c>
      <c r="M53" s="119">
        <f>+M40+M44</f>
        <v>46315409029.309952</v>
      </c>
      <c r="N53" s="122">
        <f>+M53/L53</f>
        <v>9.7117585452802593E-2</v>
      </c>
    </row>
    <row r="54" spans="1:14" s="2" customFormat="1" ht="27" customHeight="1" x14ac:dyDescent="0.2">
      <c r="A54" s="127">
        <v>8</v>
      </c>
      <c r="B54" s="124" t="s">
        <v>26</v>
      </c>
      <c r="C54" s="125"/>
      <c r="D54" s="126">
        <f>+D55+D61+D58</f>
        <v>0</v>
      </c>
      <c r="E54" s="126">
        <f>+E55+E61+E58</f>
        <v>0</v>
      </c>
      <c r="F54" s="126">
        <f>+F55+F61+F58</f>
        <v>0</v>
      </c>
      <c r="G54" s="148">
        <v>0</v>
      </c>
      <c r="H54" s="149">
        <v>9</v>
      </c>
      <c r="I54" s="137" t="s">
        <v>27</v>
      </c>
      <c r="J54" s="125"/>
      <c r="K54" s="126">
        <f>+K55+K59+K61</f>
        <v>0</v>
      </c>
      <c r="L54" s="126">
        <f>+L55+L59+L61</f>
        <v>0</v>
      </c>
      <c r="M54" s="126">
        <f>+M55+M59+M61</f>
        <v>0</v>
      </c>
      <c r="N54" s="128">
        <v>0</v>
      </c>
    </row>
    <row r="55" spans="1:14" s="2" customFormat="1" ht="20.25" customHeight="1" x14ac:dyDescent="0.2">
      <c r="A55" s="97">
        <v>81</v>
      </c>
      <c r="B55" s="32" t="s">
        <v>98</v>
      </c>
      <c r="C55" s="35"/>
      <c r="D55" s="61">
        <f>SUM(D56:D57)</f>
        <v>622396705.27999997</v>
      </c>
      <c r="E55" s="61">
        <f t="shared" ref="E55:F55" si="22">SUM(E56:E57)</f>
        <v>752063177</v>
      </c>
      <c r="F55" s="61">
        <f t="shared" si="22"/>
        <v>-129666471.72000003</v>
      </c>
      <c r="G55" s="147">
        <f>+F55/E55</f>
        <v>-0.17241433390907801</v>
      </c>
      <c r="H55" s="150">
        <v>91</v>
      </c>
      <c r="I55" s="36" t="s">
        <v>102</v>
      </c>
      <c r="J55" s="35"/>
      <c r="K55" s="61">
        <f>SUM(K56:K58)</f>
        <v>4532675674.3500004</v>
      </c>
      <c r="L55" s="61">
        <f>SUM(L56:L58)</f>
        <v>3679120741.6799998</v>
      </c>
      <c r="M55" s="61">
        <f>SUM(M56:M58)</f>
        <v>853554932.67000008</v>
      </c>
      <c r="N55" s="94">
        <f>+M55/L55</f>
        <v>0.23199970661474964</v>
      </c>
    </row>
    <row r="56" spans="1:14" s="2" customFormat="1" ht="21.75" customHeight="1" x14ac:dyDescent="0.2">
      <c r="A56" s="96">
        <v>8120</v>
      </c>
      <c r="B56" s="62" t="s">
        <v>99</v>
      </c>
      <c r="C56" s="54"/>
      <c r="D56" s="60">
        <v>13544742</v>
      </c>
      <c r="E56" s="60">
        <v>15528742</v>
      </c>
      <c r="F56" s="60">
        <f>+D56-E56</f>
        <v>-1984000</v>
      </c>
      <c r="G56" s="142">
        <f>+F56/E56</f>
        <v>-0.12776308602461164</v>
      </c>
      <c r="H56" s="145">
        <v>9120</v>
      </c>
      <c r="I56" s="62" t="s">
        <v>99</v>
      </c>
      <c r="J56" s="54"/>
      <c r="K56" s="172">
        <v>233479252</v>
      </c>
      <c r="L56" s="60">
        <v>265409267.68000001</v>
      </c>
      <c r="M56" s="60">
        <f>+K56-L56</f>
        <v>-31930015.680000007</v>
      </c>
      <c r="N56" s="95">
        <f t="shared" ref="N56:N58" si="23">+M56/L56</f>
        <v>-0.12030482567209201</v>
      </c>
    </row>
    <row r="57" spans="1:14" s="2" customFormat="1" ht="24" customHeight="1" x14ac:dyDescent="0.2">
      <c r="A57" s="96">
        <v>8190</v>
      </c>
      <c r="B57" s="62" t="s">
        <v>100</v>
      </c>
      <c r="C57" s="54"/>
      <c r="D57" s="172">
        <v>608851963.27999997</v>
      </c>
      <c r="E57" s="60">
        <v>736534435</v>
      </c>
      <c r="F57" s="60">
        <f>+D57-E57</f>
        <v>-127682471.72000003</v>
      </c>
      <c r="G57" s="142">
        <f>+F57/E57</f>
        <v>-0.17335573959960207</v>
      </c>
      <c r="H57" s="145">
        <v>9128</v>
      </c>
      <c r="I57" s="62" t="s">
        <v>103</v>
      </c>
      <c r="J57" s="54"/>
      <c r="K57" s="172">
        <v>320950061.35000002</v>
      </c>
      <c r="L57" s="60">
        <v>0</v>
      </c>
      <c r="M57" s="60">
        <f>+K57-L57</f>
        <v>320950061.35000002</v>
      </c>
      <c r="N57" s="98" t="s">
        <v>6</v>
      </c>
    </row>
    <row r="58" spans="1:14" s="2" customFormat="1" ht="22.5" x14ac:dyDescent="0.2">
      <c r="A58" s="97"/>
      <c r="B58" s="73"/>
      <c r="C58" s="54"/>
      <c r="D58" s="64"/>
      <c r="E58" s="64"/>
      <c r="F58" s="64"/>
      <c r="G58" s="131"/>
      <c r="H58" s="145">
        <v>9190</v>
      </c>
      <c r="I58" s="62" t="s">
        <v>158</v>
      </c>
      <c r="J58" s="54"/>
      <c r="K58" s="172">
        <v>3978246361</v>
      </c>
      <c r="L58" s="60">
        <v>3413711474</v>
      </c>
      <c r="M58" s="60">
        <f>+K58-L58</f>
        <v>564534887</v>
      </c>
      <c r="N58" s="98">
        <f t="shared" si="23"/>
        <v>0.16537275961946163</v>
      </c>
    </row>
    <row r="59" spans="1:14" s="2" customFormat="1" ht="20.25" customHeight="1" x14ac:dyDescent="0.2">
      <c r="A59" s="97"/>
      <c r="B59" s="73"/>
      <c r="C59" s="54"/>
      <c r="D59" s="64"/>
      <c r="E59" s="64"/>
      <c r="F59" s="64"/>
      <c r="G59" s="131"/>
      <c r="H59" s="150">
        <v>93</v>
      </c>
      <c r="I59" s="36" t="s">
        <v>169</v>
      </c>
      <c r="J59" s="35"/>
      <c r="K59" s="61">
        <f>SUM(K60)</f>
        <v>289211704.18000001</v>
      </c>
      <c r="L59" s="61">
        <f>SUM(L60)</f>
        <v>0</v>
      </c>
      <c r="M59" s="61">
        <f>SUM(M60)</f>
        <v>289211704.18000001</v>
      </c>
      <c r="N59" s="151" t="s">
        <v>6</v>
      </c>
    </row>
    <row r="60" spans="1:14" s="2" customFormat="1" ht="21" customHeight="1" x14ac:dyDescent="0.2">
      <c r="A60" s="97"/>
      <c r="B60" s="73"/>
      <c r="C60" s="54"/>
      <c r="D60" s="64"/>
      <c r="E60" s="64"/>
      <c r="F60" s="64"/>
      <c r="G60" s="131"/>
      <c r="H60" s="145">
        <v>9308</v>
      </c>
      <c r="I60" s="62" t="s">
        <v>170</v>
      </c>
      <c r="J60" s="54"/>
      <c r="K60" s="172">
        <v>289211704.18000001</v>
      </c>
      <c r="L60" s="60">
        <v>0</v>
      </c>
      <c r="M60" s="60">
        <f>+K60-L60</f>
        <v>289211704.18000001</v>
      </c>
      <c r="N60" s="98" t="s">
        <v>6</v>
      </c>
    </row>
    <row r="61" spans="1:14" s="2" customFormat="1" ht="33" customHeight="1" x14ac:dyDescent="0.2">
      <c r="A61" s="97">
        <v>89</v>
      </c>
      <c r="B61" s="36" t="s">
        <v>156</v>
      </c>
      <c r="C61" s="35"/>
      <c r="D61" s="61">
        <f>SUM(D62:D63)</f>
        <v>-622396705.27999997</v>
      </c>
      <c r="E61" s="61">
        <f>SUM(E62:E63)</f>
        <v>-752063177</v>
      </c>
      <c r="F61" s="61">
        <f>SUM(F62:F63)</f>
        <v>129666471.72000003</v>
      </c>
      <c r="G61" s="144">
        <f>+F61/E61</f>
        <v>-0.17241433390907801</v>
      </c>
      <c r="H61" s="146">
        <v>99</v>
      </c>
      <c r="I61" s="73" t="s">
        <v>155</v>
      </c>
      <c r="J61" s="35"/>
      <c r="K61" s="64">
        <f>SUM(K62:K63)</f>
        <v>-4821887378.5300007</v>
      </c>
      <c r="L61" s="64">
        <f>SUM(L62:L63)</f>
        <v>-3679120741.6799998</v>
      </c>
      <c r="M61" s="64">
        <f>SUM(M62:M63)</f>
        <v>-1142766636.8500006</v>
      </c>
      <c r="N61" s="151">
        <f>+M61/L61</f>
        <v>0.31060862556203528</v>
      </c>
    </row>
    <row r="62" spans="1:14" s="2" customFormat="1" ht="22.5" x14ac:dyDescent="0.2">
      <c r="A62" s="96">
        <v>8905</v>
      </c>
      <c r="B62" s="62" t="s">
        <v>101</v>
      </c>
      <c r="C62" s="35"/>
      <c r="D62" s="172">
        <v>-622396705.27999997</v>
      </c>
      <c r="E62" s="60">
        <v>-752063177</v>
      </c>
      <c r="F62" s="60">
        <f>+D62-E62</f>
        <v>129666471.72000003</v>
      </c>
      <c r="G62" s="152">
        <f>+F62/E62</f>
        <v>-0.17241433390907801</v>
      </c>
      <c r="H62" s="41">
        <v>9905</v>
      </c>
      <c r="I62" s="62" t="s">
        <v>160</v>
      </c>
      <c r="J62" s="35"/>
      <c r="K62" s="172">
        <v>-4532675674.3500004</v>
      </c>
      <c r="L62" s="60">
        <v>-3679120741.6799998</v>
      </c>
      <c r="M62" s="60">
        <f>+K62-L62</f>
        <v>-853554932.67000055</v>
      </c>
      <c r="N62" s="98">
        <f t="shared" ref="N62" si="24">+M62/L62</f>
        <v>0.23199970661474978</v>
      </c>
    </row>
    <row r="63" spans="1:14" s="2" customFormat="1" ht="22.5" x14ac:dyDescent="0.2">
      <c r="A63" s="96"/>
      <c r="B63" s="62"/>
      <c r="C63" s="54"/>
      <c r="D63" s="65"/>
      <c r="E63" s="65"/>
      <c r="F63" s="60"/>
      <c r="G63" s="153"/>
      <c r="H63" s="41">
        <v>9915</v>
      </c>
      <c r="I63" s="62" t="s">
        <v>163</v>
      </c>
      <c r="J63" s="54"/>
      <c r="K63" s="172">
        <v>-289211704.18000001</v>
      </c>
      <c r="L63" s="172">
        <v>0</v>
      </c>
      <c r="M63" s="60">
        <f>+K63-L63</f>
        <v>-289211704.18000001</v>
      </c>
      <c r="N63" s="98" t="s">
        <v>6</v>
      </c>
    </row>
    <row r="64" spans="1:14" x14ac:dyDescent="0.2">
      <c r="A64" s="96"/>
      <c r="B64" s="62"/>
      <c r="C64" s="54"/>
      <c r="D64" s="65"/>
      <c r="E64" s="65"/>
      <c r="F64" s="60"/>
      <c r="G64" s="143"/>
      <c r="H64" s="41"/>
      <c r="I64" s="62"/>
      <c r="J64" s="54"/>
      <c r="K64" s="65"/>
      <c r="L64" s="65"/>
      <c r="M64" s="60"/>
      <c r="N64" s="98"/>
    </row>
    <row r="65" spans="1:14" ht="42.75" customHeight="1" x14ac:dyDescent="0.2">
      <c r="A65" s="179" t="s">
        <v>187</v>
      </c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1"/>
    </row>
  </sheetData>
  <mergeCells count="14">
    <mergeCell ref="A1:N1"/>
    <mergeCell ref="A4:N4"/>
    <mergeCell ref="A5:N5"/>
    <mergeCell ref="A6:A7"/>
    <mergeCell ref="B6:B7"/>
    <mergeCell ref="G6:G7"/>
    <mergeCell ref="H6:H7"/>
    <mergeCell ref="I6:I7"/>
    <mergeCell ref="N6:N7"/>
    <mergeCell ref="A3:N3"/>
    <mergeCell ref="A2:N2"/>
    <mergeCell ref="C6:C7"/>
    <mergeCell ref="J6:J7"/>
    <mergeCell ref="A65:N65"/>
  </mergeCells>
  <printOptions horizontalCentered="1"/>
  <pageMargins left="0.35433070866141736" right="0" top="0.39370078740157483" bottom="0.39370078740157483" header="0" footer="0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8"/>
  <sheetViews>
    <sheetView zoomScale="95" zoomScaleNormal="95" workbookViewId="0">
      <selection activeCell="A78" sqref="A78:G78"/>
    </sheetView>
  </sheetViews>
  <sheetFormatPr baseColWidth="10" defaultColWidth="11.42578125" defaultRowHeight="12.75" x14ac:dyDescent="0.2"/>
  <cols>
    <col min="1" max="1" width="8.7109375" style="8" bestFit="1" customWidth="1"/>
    <col min="2" max="2" width="45.42578125" style="3" customWidth="1"/>
    <col min="3" max="3" width="7.7109375" style="8" customWidth="1"/>
    <col min="4" max="4" width="31.7109375" style="17" customWidth="1"/>
    <col min="5" max="5" width="31.7109375" style="3" customWidth="1"/>
    <col min="6" max="6" width="15" style="9" hidden="1" customWidth="1"/>
    <col min="7" max="7" width="10.28515625" style="8" customWidth="1"/>
    <col min="8" max="16384" width="11.42578125" style="3"/>
  </cols>
  <sheetData>
    <row r="1" spans="1:7" ht="15.75" customHeight="1" x14ac:dyDescent="0.25">
      <c r="A1" s="187" t="s">
        <v>166</v>
      </c>
      <c r="B1" s="188"/>
      <c r="C1" s="188"/>
      <c r="D1" s="188"/>
      <c r="E1" s="188"/>
      <c r="F1" s="188"/>
      <c r="G1" s="189"/>
    </row>
    <row r="2" spans="1:7" ht="15" customHeight="1" x14ac:dyDescent="0.25">
      <c r="A2" s="190" t="s">
        <v>159</v>
      </c>
      <c r="B2" s="191"/>
      <c r="C2" s="191"/>
      <c r="D2" s="191"/>
      <c r="E2" s="191"/>
      <c r="F2" s="191"/>
      <c r="G2" s="192"/>
    </row>
    <row r="3" spans="1:7" ht="16.5" customHeight="1" x14ac:dyDescent="0.25">
      <c r="A3" s="190" t="s">
        <v>145</v>
      </c>
      <c r="B3" s="191"/>
      <c r="C3" s="191"/>
      <c r="D3" s="191"/>
      <c r="E3" s="191"/>
      <c r="F3" s="191"/>
      <c r="G3" s="192"/>
    </row>
    <row r="4" spans="1:7" ht="15.75" customHeight="1" x14ac:dyDescent="0.25">
      <c r="A4" s="190" t="s">
        <v>186</v>
      </c>
      <c r="B4" s="191"/>
      <c r="C4" s="191"/>
      <c r="D4" s="191"/>
      <c r="E4" s="191"/>
      <c r="F4" s="191"/>
      <c r="G4" s="192"/>
    </row>
    <row r="5" spans="1:7" ht="15" customHeight="1" x14ac:dyDescent="0.25">
      <c r="A5" s="203" t="s">
        <v>59</v>
      </c>
      <c r="B5" s="204"/>
      <c r="C5" s="204"/>
      <c r="D5" s="204"/>
      <c r="E5" s="204"/>
      <c r="F5" s="204"/>
      <c r="G5" s="205"/>
    </row>
    <row r="6" spans="1:7" ht="0.75" customHeight="1" x14ac:dyDescent="0.2">
      <c r="A6" s="79"/>
      <c r="B6" s="70"/>
      <c r="C6" s="52"/>
      <c r="D6" s="133"/>
      <c r="E6" s="75"/>
      <c r="F6" s="75"/>
      <c r="G6" s="102"/>
    </row>
    <row r="7" spans="1:7" x14ac:dyDescent="0.2">
      <c r="A7" s="210" t="s">
        <v>0</v>
      </c>
      <c r="B7" s="211" t="s">
        <v>37</v>
      </c>
      <c r="C7" s="211"/>
      <c r="D7" s="140">
        <v>2024</v>
      </c>
      <c r="E7" s="140">
        <v>2023</v>
      </c>
      <c r="F7" s="28" t="s">
        <v>2</v>
      </c>
      <c r="G7" s="201" t="s">
        <v>142</v>
      </c>
    </row>
    <row r="8" spans="1:7" x14ac:dyDescent="0.2">
      <c r="A8" s="210"/>
      <c r="B8" s="211"/>
      <c r="C8" s="211"/>
      <c r="D8" s="141" t="s">
        <v>177</v>
      </c>
      <c r="E8" s="141" t="s">
        <v>177</v>
      </c>
      <c r="F8" s="28" t="s">
        <v>5</v>
      </c>
      <c r="G8" s="202"/>
    </row>
    <row r="9" spans="1:7" ht="0.75" customHeight="1" x14ac:dyDescent="0.2">
      <c r="A9" s="79"/>
      <c r="B9" s="47"/>
      <c r="C9" s="133"/>
      <c r="D9" s="69"/>
      <c r="E9" s="45"/>
      <c r="F9" s="26"/>
      <c r="G9" s="80"/>
    </row>
    <row r="10" spans="1:7" ht="15.75" x14ac:dyDescent="0.25">
      <c r="A10" s="79"/>
      <c r="B10" s="165" t="s">
        <v>38</v>
      </c>
      <c r="C10" s="129"/>
      <c r="D10" s="114">
        <f>+D14+D18+D20+D24+D28</f>
        <v>118834608452.32001</v>
      </c>
      <c r="E10" s="114">
        <f t="shared" ref="E10:F10" si="0">+E14+E18+E20+E24+E28</f>
        <v>122953126649.34</v>
      </c>
      <c r="F10" s="114">
        <f t="shared" si="0"/>
        <v>-4118518197.0200005</v>
      </c>
      <c r="G10" s="115">
        <f>+F10/E10</f>
        <v>-3.3496652824176951E-2</v>
      </c>
    </row>
    <row r="11" spans="1:7" ht="1.5" customHeight="1" x14ac:dyDescent="0.25">
      <c r="A11" s="79"/>
      <c r="B11" s="42"/>
      <c r="C11" s="29"/>
      <c r="D11" s="13"/>
      <c r="E11" s="43"/>
      <c r="F11" s="26"/>
      <c r="G11" s="82"/>
    </row>
    <row r="12" spans="1:7" ht="15" x14ac:dyDescent="0.2">
      <c r="A12" s="79"/>
      <c r="B12" s="158" t="s">
        <v>109</v>
      </c>
      <c r="C12" s="129"/>
      <c r="D12" s="158"/>
      <c r="E12" s="7"/>
      <c r="F12" s="26"/>
      <c r="G12" s="83"/>
    </row>
    <row r="13" spans="1:7" ht="0.75" customHeight="1" x14ac:dyDescent="0.2">
      <c r="A13" s="79"/>
      <c r="B13" s="7"/>
      <c r="C13" s="52"/>
      <c r="D13" s="18"/>
      <c r="E13" s="7"/>
      <c r="F13" s="26"/>
      <c r="G13" s="83"/>
    </row>
    <row r="14" spans="1:7" ht="12.75" customHeight="1" x14ac:dyDescent="0.2">
      <c r="A14" s="84">
        <v>41</v>
      </c>
      <c r="B14" s="4" t="s">
        <v>55</v>
      </c>
      <c r="C14" s="129"/>
      <c r="D14" s="43">
        <f>SUM(D15:D16)</f>
        <v>992568681</v>
      </c>
      <c r="E14" s="43">
        <f>SUM(E15:E16)</f>
        <v>1031044114</v>
      </c>
      <c r="F14" s="43">
        <f>SUM(F15:F16)</f>
        <v>-38475433</v>
      </c>
      <c r="G14" s="81">
        <f>+F14/E14</f>
        <v>-3.7316961008324032E-2</v>
      </c>
    </row>
    <row r="15" spans="1:7" ht="17.25" customHeight="1" x14ac:dyDescent="0.2">
      <c r="A15" s="79">
        <v>4105</v>
      </c>
      <c r="B15" s="50" t="s">
        <v>161</v>
      </c>
      <c r="C15" s="129"/>
      <c r="D15" s="174">
        <v>992568681</v>
      </c>
      <c r="E15" s="26">
        <v>1031044114</v>
      </c>
      <c r="F15" s="26">
        <f>+D15-E15</f>
        <v>-38475433</v>
      </c>
      <c r="G15" s="49">
        <f>+F15/E15</f>
        <v>-3.7316961008324032E-2</v>
      </c>
    </row>
    <row r="16" spans="1:7" ht="3.75" hidden="1" customHeight="1" x14ac:dyDescent="0.2">
      <c r="A16" s="79" t="s">
        <v>110</v>
      </c>
      <c r="B16" s="138" t="s">
        <v>111</v>
      </c>
      <c r="C16" s="78"/>
      <c r="D16" s="48">
        <v>0</v>
      </c>
      <c r="E16" s="48">
        <v>0</v>
      </c>
      <c r="F16" s="26">
        <f>+D16-E16</f>
        <v>0</v>
      </c>
      <c r="G16" s="49" t="e">
        <f>+F16/E16</f>
        <v>#DIV/0!</v>
      </c>
    </row>
    <row r="17" spans="1:7" ht="1.5" customHeight="1" x14ac:dyDescent="0.25">
      <c r="A17" s="79"/>
      <c r="B17" s="42"/>
      <c r="C17" s="29"/>
      <c r="D17" s="13"/>
      <c r="E17" s="43"/>
      <c r="F17" s="26"/>
      <c r="G17" s="82"/>
    </row>
    <row r="18" spans="1:7" ht="15.75" customHeight="1" x14ac:dyDescent="0.2">
      <c r="A18" s="84">
        <v>44</v>
      </c>
      <c r="B18" s="4" t="s">
        <v>112</v>
      </c>
      <c r="C18" s="129"/>
      <c r="D18" s="43">
        <f>SUM(D19)</f>
        <v>11088911339</v>
      </c>
      <c r="E18" s="43">
        <f>SUM(E19)</f>
        <v>95226790643</v>
      </c>
      <c r="F18" s="43">
        <f>SUM(F19)</f>
        <v>-84137879304</v>
      </c>
      <c r="G18" s="81">
        <f>+F18/E18</f>
        <v>-0.88355260883912679</v>
      </c>
    </row>
    <row r="19" spans="1:7" ht="18" customHeight="1" x14ac:dyDescent="0.2">
      <c r="A19" s="85" t="s">
        <v>113</v>
      </c>
      <c r="B19" s="6" t="s">
        <v>43</v>
      </c>
      <c r="C19" s="78"/>
      <c r="D19" s="174">
        <v>11088911339</v>
      </c>
      <c r="E19" s="26">
        <v>95226790643</v>
      </c>
      <c r="F19" s="26">
        <f>+D19-E19</f>
        <v>-84137879304</v>
      </c>
      <c r="G19" s="49">
        <f>+F19/E19</f>
        <v>-0.88355260883912679</v>
      </c>
    </row>
    <row r="20" spans="1:7" ht="18" customHeight="1" x14ac:dyDescent="0.2">
      <c r="A20" s="84">
        <v>47</v>
      </c>
      <c r="B20" s="4" t="s">
        <v>182</v>
      </c>
      <c r="C20" s="78"/>
      <c r="D20" s="43">
        <f>SUM(D21)</f>
        <v>79870261612</v>
      </c>
      <c r="E20" s="43">
        <f t="shared" ref="E20:F20" si="1">SUM(E21)</f>
        <v>0</v>
      </c>
      <c r="F20" s="43">
        <f t="shared" si="1"/>
        <v>79870261612</v>
      </c>
      <c r="G20" s="81" t="s">
        <v>6</v>
      </c>
    </row>
    <row r="21" spans="1:7" ht="18" customHeight="1" x14ac:dyDescent="0.2">
      <c r="A21" s="79">
        <v>4705</v>
      </c>
      <c r="B21" s="7" t="s">
        <v>183</v>
      </c>
      <c r="C21" s="78"/>
      <c r="D21" s="174">
        <v>79870261612</v>
      </c>
      <c r="E21" s="26">
        <v>0</v>
      </c>
      <c r="F21" s="26">
        <f>+D21-E21</f>
        <v>79870261612</v>
      </c>
      <c r="G21" s="49" t="s">
        <v>6</v>
      </c>
    </row>
    <row r="22" spans="1:7" ht="6" customHeight="1" x14ac:dyDescent="0.2">
      <c r="A22" s="86"/>
      <c r="B22" s="63"/>
      <c r="C22" s="78"/>
      <c r="D22" s="48"/>
      <c r="E22" s="48"/>
      <c r="F22" s="26"/>
      <c r="G22" s="49"/>
    </row>
    <row r="23" spans="1:7" ht="15.75" customHeight="1" x14ac:dyDescent="0.2">
      <c r="A23" s="79"/>
      <c r="B23" s="158" t="s">
        <v>114</v>
      </c>
      <c r="C23" s="129"/>
      <c r="D23" s="158"/>
      <c r="E23" s="43"/>
      <c r="F23" s="26"/>
      <c r="G23" s="82"/>
    </row>
    <row r="24" spans="1:7" ht="15" customHeight="1" x14ac:dyDescent="0.2">
      <c r="A24" s="84">
        <v>43</v>
      </c>
      <c r="B24" s="4" t="s">
        <v>40</v>
      </c>
      <c r="C24" s="129"/>
      <c r="D24" s="44">
        <f>SUM(D25:D27)</f>
        <v>26801787517.32</v>
      </c>
      <c r="E24" s="44">
        <f>SUM(E25:E27)</f>
        <v>26624487970.150002</v>
      </c>
      <c r="F24" s="44">
        <f t="shared" ref="F24" si="2">SUM(F25:F27)</f>
        <v>177299547.1699996</v>
      </c>
      <c r="G24" s="81">
        <f t="shared" ref="G24" si="3">+F24/E24</f>
        <v>6.6592659873413781E-3</v>
      </c>
    </row>
    <row r="25" spans="1:7" ht="16.5" customHeight="1" x14ac:dyDescent="0.2">
      <c r="A25" s="87" t="s">
        <v>115</v>
      </c>
      <c r="B25" s="7" t="s">
        <v>41</v>
      </c>
      <c r="C25" s="78"/>
      <c r="D25" s="174">
        <v>23981774766.549999</v>
      </c>
      <c r="E25" s="26">
        <v>23949978483.57</v>
      </c>
      <c r="F25" s="26">
        <f>+D25-E25</f>
        <v>31796282.979999542</v>
      </c>
      <c r="G25" s="49">
        <f>+F25/E25</f>
        <v>1.327612173088682E-3</v>
      </c>
    </row>
    <row r="26" spans="1:7" ht="16.5" customHeight="1" x14ac:dyDescent="0.2">
      <c r="A26" s="87" t="s">
        <v>116</v>
      </c>
      <c r="B26" s="7" t="s">
        <v>42</v>
      </c>
      <c r="C26" s="78"/>
      <c r="D26" s="174">
        <v>2820012750.77</v>
      </c>
      <c r="E26" s="26">
        <v>2728359761.5799999</v>
      </c>
      <c r="F26" s="26">
        <f>+D26-E26</f>
        <v>91652989.190000057</v>
      </c>
      <c r="G26" s="49">
        <f>+F26/E26</f>
        <v>3.3592706680633487E-2</v>
      </c>
    </row>
    <row r="27" spans="1:7" ht="28.5" customHeight="1" x14ac:dyDescent="0.2">
      <c r="A27" s="87" t="s">
        <v>150</v>
      </c>
      <c r="B27" s="138" t="s">
        <v>117</v>
      </c>
      <c r="C27" s="52"/>
      <c r="D27" s="174">
        <v>0</v>
      </c>
      <c r="E27" s="26">
        <v>-53850275</v>
      </c>
      <c r="F27" s="26">
        <f>+D27-E27</f>
        <v>53850275</v>
      </c>
      <c r="G27" s="49">
        <f>+F27/E27</f>
        <v>-1</v>
      </c>
    </row>
    <row r="28" spans="1:7" ht="18" customHeight="1" x14ac:dyDescent="0.2">
      <c r="A28" s="84">
        <v>42</v>
      </c>
      <c r="B28" s="4" t="s">
        <v>118</v>
      </c>
      <c r="C28" s="129"/>
      <c r="D28" s="43">
        <f>SUM(D29:D30)</f>
        <v>81079303</v>
      </c>
      <c r="E28" s="43">
        <f>SUM(E29:E30)</f>
        <v>70803922.189999998</v>
      </c>
      <c r="F28" s="43">
        <f>SUM(F29:F30)</f>
        <v>10275380.810000002</v>
      </c>
      <c r="G28" s="81">
        <f t="shared" ref="G28" si="4">+F28/E28</f>
        <v>0.14512445768789978</v>
      </c>
    </row>
    <row r="29" spans="1:7" ht="22.5" customHeight="1" x14ac:dyDescent="0.2">
      <c r="A29" s="87" t="s">
        <v>119</v>
      </c>
      <c r="B29" s="50" t="s">
        <v>39</v>
      </c>
      <c r="C29" s="52"/>
      <c r="D29" s="174">
        <v>114283203</v>
      </c>
      <c r="E29" s="26">
        <v>97811407.189999998</v>
      </c>
      <c r="F29" s="26">
        <f>+D29-E29</f>
        <v>16471795.810000002</v>
      </c>
      <c r="G29" s="49">
        <f t="shared" ref="G29:G30" si="5">+F29/E29</f>
        <v>0.16840362778958198</v>
      </c>
    </row>
    <row r="30" spans="1:7" ht="25.5" x14ac:dyDescent="0.2">
      <c r="A30" s="87">
        <v>4295</v>
      </c>
      <c r="B30" s="138" t="s">
        <v>162</v>
      </c>
      <c r="C30" s="157"/>
      <c r="D30" s="174">
        <v>-33203900</v>
      </c>
      <c r="E30" s="26">
        <v>-27007485</v>
      </c>
      <c r="F30" s="26">
        <f>+D30-E30</f>
        <v>-6196415</v>
      </c>
      <c r="G30" s="49">
        <f t="shared" si="5"/>
        <v>0.22943324785702926</v>
      </c>
    </row>
    <row r="31" spans="1:7" ht="8.25" customHeight="1" x14ac:dyDescent="0.2">
      <c r="A31" s="87"/>
      <c r="B31" s="50"/>
      <c r="C31" s="52"/>
      <c r="D31" s="48"/>
      <c r="E31" s="48"/>
      <c r="F31" s="26"/>
      <c r="G31" s="49"/>
    </row>
    <row r="32" spans="1:7" ht="20.25" customHeight="1" x14ac:dyDescent="0.25">
      <c r="A32" s="156">
        <v>6</v>
      </c>
      <c r="B32" s="165" t="s">
        <v>44</v>
      </c>
      <c r="C32" s="129"/>
      <c r="D32" s="114">
        <f>+D34+D37</f>
        <v>71044195423.930008</v>
      </c>
      <c r="E32" s="114">
        <f t="shared" ref="E32:F32" si="6">+E34+E37</f>
        <v>62358599569.759995</v>
      </c>
      <c r="F32" s="114">
        <f t="shared" si="6"/>
        <v>8685595854.1700058</v>
      </c>
      <c r="G32" s="115">
        <f>+F32/E32</f>
        <v>0.13928465222272204</v>
      </c>
    </row>
    <row r="33" spans="1:7" ht="5.25" customHeight="1" x14ac:dyDescent="0.25">
      <c r="A33" s="84"/>
      <c r="B33" s="46"/>
      <c r="C33" s="155"/>
      <c r="D33" s="43"/>
      <c r="E33" s="43"/>
      <c r="F33" s="43"/>
      <c r="G33" s="81"/>
    </row>
    <row r="34" spans="1:7" ht="18" customHeight="1" x14ac:dyDescent="0.2">
      <c r="A34" s="84">
        <v>62</v>
      </c>
      <c r="B34" s="4" t="s">
        <v>45</v>
      </c>
      <c r="C34" s="157"/>
      <c r="D34" s="43">
        <f>SUM(D35:D35)</f>
        <v>52540842.850000001</v>
      </c>
      <c r="E34" s="43">
        <f>SUM(E35:E35)</f>
        <v>42968711.560000002</v>
      </c>
      <c r="F34" s="43">
        <f>SUM(F35:F35)</f>
        <v>9572131.2899999991</v>
      </c>
      <c r="G34" s="81">
        <f>+F34/E34</f>
        <v>0.22276980022158241</v>
      </c>
    </row>
    <row r="35" spans="1:7" ht="18" customHeight="1" x14ac:dyDescent="0.2">
      <c r="A35" s="87">
        <v>6210</v>
      </c>
      <c r="B35" s="50" t="s">
        <v>39</v>
      </c>
      <c r="C35" s="78"/>
      <c r="D35" s="174">
        <v>52540842.850000001</v>
      </c>
      <c r="E35" s="26">
        <v>42968711.560000002</v>
      </c>
      <c r="F35" s="26">
        <f>+D35-E35</f>
        <v>9572131.2899999991</v>
      </c>
      <c r="G35" s="49">
        <f>+F35/E35</f>
        <v>0.22276980022158241</v>
      </c>
    </row>
    <row r="36" spans="1:7" ht="2.25" customHeight="1" x14ac:dyDescent="0.2">
      <c r="A36" s="87"/>
      <c r="B36" s="51"/>
      <c r="C36" s="53"/>
      <c r="D36" s="18"/>
      <c r="E36" s="26"/>
      <c r="F36" s="26"/>
      <c r="G36" s="49"/>
    </row>
    <row r="37" spans="1:7" ht="16.5" customHeight="1" x14ac:dyDescent="0.2">
      <c r="A37" s="84">
        <v>63</v>
      </c>
      <c r="B37" s="47" t="s">
        <v>120</v>
      </c>
      <c r="C37" s="157"/>
      <c r="D37" s="44">
        <f>SUM(D38:D39)</f>
        <v>70991654581.080002</v>
      </c>
      <c r="E37" s="44">
        <f>SUM(E38:E39)</f>
        <v>62315630858.199997</v>
      </c>
      <c r="F37" s="44">
        <f>SUM(F38:F39)</f>
        <v>8676023722.8800049</v>
      </c>
      <c r="G37" s="81">
        <f>+F37/E37</f>
        <v>0.13922708642110046</v>
      </c>
    </row>
    <row r="38" spans="1:7" ht="18" customHeight="1" x14ac:dyDescent="0.2">
      <c r="A38" s="87">
        <v>6305</v>
      </c>
      <c r="B38" s="7" t="s">
        <v>41</v>
      </c>
      <c r="C38" s="54"/>
      <c r="D38" s="174">
        <v>70991654581.080002</v>
      </c>
      <c r="E38" s="26">
        <v>62315630858.199997</v>
      </c>
      <c r="F38" s="26">
        <f>+D38-E38</f>
        <v>8676023722.8800049</v>
      </c>
      <c r="G38" s="49">
        <f>+F38/E38</f>
        <v>0.13922708642110046</v>
      </c>
    </row>
    <row r="39" spans="1:7" ht="2.25" hidden="1" customHeight="1" x14ac:dyDescent="0.2">
      <c r="A39" s="87"/>
      <c r="B39" s="7"/>
      <c r="C39" s="52"/>
      <c r="D39" s="48"/>
      <c r="E39" s="48"/>
      <c r="F39" s="26"/>
      <c r="G39" s="49"/>
    </row>
    <row r="40" spans="1:7" ht="21.75" customHeight="1" x14ac:dyDescent="0.25">
      <c r="A40" s="156">
        <v>5</v>
      </c>
      <c r="B40" s="165" t="s">
        <v>46</v>
      </c>
      <c r="C40" s="129"/>
      <c r="D40" s="114">
        <f>+D42+D52</f>
        <v>31098124903.699997</v>
      </c>
      <c r="E40" s="114">
        <f>+E42+E52</f>
        <v>26956808637.940002</v>
      </c>
      <c r="F40" s="114">
        <f>+F42+F52</f>
        <v>4141316265.7599993</v>
      </c>
      <c r="G40" s="115">
        <f>+F40/E40</f>
        <v>0.15362783931074683</v>
      </c>
    </row>
    <row r="41" spans="1:7" ht="0.75" customHeight="1" x14ac:dyDescent="0.25">
      <c r="A41" s="79"/>
      <c r="B41" s="42"/>
      <c r="C41" s="29"/>
      <c r="D41" s="13"/>
      <c r="E41" s="43"/>
      <c r="F41" s="26"/>
      <c r="G41" s="49"/>
    </row>
    <row r="42" spans="1:7" ht="20.25" customHeight="1" x14ac:dyDescent="0.2">
      <c r="A42" s="84">
        <v>51</v>
      </c>
      <c r="B42" s="47" t="s">
        <v>47</v>
      </c>
      <c r="C42" s="129"/>
      <c r="D42" s="43">
        <f>SUM(D43:D50)</f>
        <v>30002778603.119995</v>
      </c>
      <c r="E42" s="43">
        <f>SUM(E43:E50)</f>
        <v>25797294640.830002</v>
      </c>
      <c r="F42" s="43">
        <f>SUM(F43:F50)</f>
        <v>4205483962.2899995</v>
      </c>
      <c r="G42" s="81">
        <f>+F42/E42</f>
        <v>0.16302034848390182</v>
      </c>
    </row>
    <row r="43" spans="1:7" ht="15.95" customHeight="1" x14ac:dyDescent="0.2">
      <c r="A43" s="87" t="s">
        <v>121</v>
      </c>
      <c r="B43" s="7" t="s">
        <v>122</v>
      </c>
      <c r="C43" s="78"/>
      <c r="D43" s="174">
        <v>9426781835.7299995</v>
      </c>
      <c r="E43" s="26">
        <v>7978716843.7799997</v>
      </c>
      <c r="F43" s="26">
        <f t="shared" ref="F43:F50" si="7">+D43-E43</f>
        <v>1448064991.9499998</v>
      </c>
      <c r="G43" s="49">
        <f t="shared" ref="G43:G50" si="8">+F43/E43</f>
        <v>0.18149096155466071</v>
      </c>
    </row>
    <row r="44" spans="1:7" ht="15.95" customHeight="1" x14ac:dyDescent="0.2">
      <c r="A44" s="87" t="s">
        <v>123</v>
      </c>
      <c r="B44" s="7" t="s">
        <v>48</v>
      </c>
      <c r="C44" s="78"/>
      <c r="D44" s="174">
        <v>158050232.99000001</v>
      </c>
      <c r="E44" s="26">
        <v>74143740</v>
      </c>
      <c r="F44" s="26">
        <f t="shared" si="7"/>
        <v>83906492.99000001</v>
      </c>
      <c r="G44" s="49">
        <f t="shared" si="8"/>
        <v>1.1316733279168276</v>
      </c>
    </row>
    <row r="45" spans="1:7" ht="15.95" customHeight="1" x14ac:dyDescent="0.2">
      <c r="A45" s="87" t="s">
        <v>124</v>
      </c>
      <c r="B45" s="7" t="s">
        <v>125</v>
      </c>
      <c r="C45" s="78"/>
      <c r="D45" s="174">
        <v>2536335763</v>
      </c>
      <c r="E45" s="26">
        <v>2251755428</v>
      </c>
      <c r="F45" s="26">
        <f t="shared" si="7"/>
        <v>284580335</v>
      </c>
      <c r="G45" s="49">
        <f t="shared" si="8"/>
        <v>0.12638154724146178</v>
      </c>
    </row>
    <row r="46" spans="1:7" ht="15.95" customHeight="1" x14ac:dyDescent="0.2">
      <c r="A46" s="87" t="s">
        <v>126</v>
      </c>
      <c r="B46" s="7" t="s">
        <v>127</v>
      </c>
      <c r="C46" s="78"/>
      <c r="D46" s="174">
        <v>262967871</v>
      </c>
      <c r="E46" s="26">
        <v>220236950</v>
      </c>
      <c r="F46" s="26">
        <f t="shared" si="7"/>
        <v>42730921</v>
      </c>
      <c r="G46" s="49">
        <f t="shared" si="8"/>
        <v>0.19402248805207301</v>
      </c>
    </row>
    <row r="47" spans="1:7" ht="15" customHeight="1" x14ac:dyDescent="0.2">
      <c r="A47" s="87" t="s">
        <v>128</v>
      </c>
      <c r="B47" s="7" t="s">
        <v>129</v>
      </c>
      <c r="C47" s="78"/>
      <c r="D47" s="174">
        <v>3224324992</v>
      </c>
      <c r="E47" s="26">
        <v>3358261276.7600002</v>
      </c>
      <c r="F47" s="26">
        <f t="shared" si="7"/>
        <v>-133936284.76000023</v>
      </c>
      <c r="G47" s="49">
        <f t="shared" si="8"/>
        <v>-3.988262786069461E-2</v>
      </c>
    </row>
    <row r="48" spans="1:7" ht="15.75" customHeight="1" x14ac:dyDescent="0.2">
      <c r="A48" s="87">
        <v>5108</v>
      </c>
      <c r="B48" s="7" t="s">
        <v>148</v>
      </c>
      <c r="C48" s="78"/>
      <c r="D48" s="174">
        <v>69262101</v>
      </c>
      <c r="E48" s="26">
        <v>9446841</v>
      </c>
      <c r="F48" s="26">
        <f t="shared" si="7"/>
        <v>59815260</v>
      </c>
      <c r="G48" s="49">
        <f t="shared" si="8"/>
        <v>6.3317737643726621</v>
      </c>
    </row>
    <row r="49" spans="1:7" ht="15.95" customHeight="1" x14ac:dyDescent="0.2">
      <c r="A49" s="87" t="s">
        <v>130</v>
      </c>
      <c r="B49" s="7" t="s">
        <v>49</v>
      </c>
      <c r="C49" s="78"/>
      <c r="D49" s="174">
        <v>12165175237.48</v>
      </c>
      <c r="E49" s="26">
        <v>9751645469.6399994</v>
      </c>
      <c r="F49" s="26">
        <f t="shared" si="7"/>
        <v>2413529767.8400002</v>
      </c>
      <c r="G49" s="49">
        <f t="shared" si="8"/>
        <v>0.24749974507933994</v>
      </c>
    </row>
    <row r="50" spans="1:7" ht="15.95" customHeight="1" x14ac:dyDescent="0.2">
      <c r="A50" s="87" t="s">
        <v>131</v>
      </c>
      <c r="B50" s="138" t="s">
        <v>50</v>
      </c>
      <c r="C50" s="78"/>
      <c r="D50" s="174">
        <v>2159880569.9200001</v>
      </c>
      <c r="E50" s="26">
        <v>2153088091.6500001</v>
      </c>
      <c r="F50" s="26">
        <f t="shared" si="7"/>
        <v>6792478.2699999809</v>
      </c>
      <c r="G50" s="49">
        <f t="shared" si="8"/>
        <v>3.1547609669767972E-3</v>
      </c>
    </row>
    <row r="51" spans="1:7" ht="4.5" customHeight="1" x14ac:dyDescent="0.2">
      <c r="A51" s="87"/>
      <c r="B51" s="50"/>
      <c r="C51" s="52"/>
      <c r="D51" s="45"/>
      <c r="E51" s="45"/>
      <c r="F51" s="26"/>
      <c r="G51" s="49"/>
    </row>
    <row r="52" spans="1:7" ht="32.25" customHeight="1" x14ac:dyDescent="0.2">
      <c r="A52" s="88">
        <v>53</v>
      </c>
      <c r="B52" s="139" t="s">
        <v>132</v>
      </c>
      <c r="C52" s="129"/>
      <c r="D52" s="44">
        <f>SUM(D53:D57)</f>
        <v>1095346300.5799999</v>
      </c>
      <c r="E52" s="44">
        <f>SUM(E53:E57)</f>
        <v>1159513997.1100001</v>
      </c>
      <c r="F52" s="44">
        <f>SUM(F53:F57)</f>
        <v>-64167696.530000038</v>
      </c>
      <c r="G52" s="81">
        <f>+F52/E52</f>
        <v>-5.5340165526188652E-2</v>
      </c>
    </row>
    <row r="53" spans="1:7" ht="17.25" customHeight="1" x14ac:dyDescent="0.2">
      <c r="A53" s="87">
        <v>5347</v>
      </c>
      <c r="B53" s="138" t="s">
        <v>157</v>
      </c>
      <c r="C53" s="78"/>
      <c r="D53" s="174">
        <v>6817016</v>
      </c>
      <c r="E53" s="26">
        <v>2052628.04</v>
      </c>
      <c r="F53" s="26">
        <f t="shared" ref="F53:F57" si="9">+D53-E53</f>
        <v>4764387.96</v>
      </c>
      <c r="G53" s="49">
        <f t="shared" ref="G53" si="10">+F53/E53</f>
        <v>2.3211160849191166</v>
      </c>
    </row>
    <row r="54" spans="1:7" hidden="1" x14ac:dyDescent="0.2">
      <c r="A54" s="87">
        <v>5350</v>
      </c>
      <c r="B54" s="50" t="s">
        <v>151</v>
      </c>
      <c r="C54" s="52"/>
      <c r="D54" s="26">
        <v>0</v>
      </c>
      <c r="E54" s="26">
        <v>0</v>
      </c>
      <c r="F54" s="26">
        <f t="shared" si="9"/>
        <v>0</v>
      </c>
      <c r="G54" s="49" t="e">
        <f t="shared" ref="G54:G57" si="11">+F54/E54</f>
        <v>#DIV/0!</v>
      </c>
    </row>
    <row r="55" spans="1:7" ht="26.25" customHeight="1" x14ac:dyDescent="0.2">
      <c r="A55" s="87" t="s">
        <v>133</v>
      </c>
      <c r="B55" s="138" t="s">
        <v>134</v>
      </c>
      <c r="C55" s="52"/>
      <c r="D55" s="174">
        <v>892539491.98000002</v>
      </c>
      <c r="E55" s="26">
        <v>875837166.32000005</v>
      </c>
      <c r="F55" s="26">
        <f t="shared" si="9"/>
        <v>16702325.659999967</v>
      </c>
      <c r="G55" s="49">
        <f t="shared" si="11"/>
        <v>1.9070126619743749E-2</v>
      </c>
    </row>
    <row r="56" spans="1:7" ht="15.95" customHeight="1" x14ac:dyDescent="0.2">
      <c r="A56" s="87" t="s">
        <v>135</v>
      </c>
      <c r="B56" s="7" t="s">
        <v>136</v>
      </c>
      <c r="C56" s="52"/>
      <c r="D56" s="174">
        <v>179300139.59999999</v>
      </c>
      <c r="E56" s="26">
        <v>261157563.75</v>
      </c>
      <c r="F56" s="26">
        <f>+D56-E56</f>
        <v>-81857424.150000006</v>
      </c>
      <c r="G56" s="49">
        <f t="shared" si="11"/>
        <v>-0.31344075574376318</v>
      </c>
    </row>
    <row r="57" spans="1:7" ht="15" customHeight="1" x14ac:dyDescent="0.2">
      <c r="A57" s="87">
        <v>5368</v>
      </c>
      <c r="B57" s="7" t="s">
        <v>152</v>
      </c>
      <c r="C57" s="52"/>
      <c r="D57" s="174">
        <v>16689653</v>
      </c>
      <c r="E57" s="26">
        <v>20466639</v>
      </c>
      <c r="F57" s="26">
        <f t="shared" si="9"/>
        <v>-3776986</v>
      </c>
      <c r="G57" s="49">
        <f t="shared" si="11"/>
        <v>-0.18454353936667373</v>
      </c>
    </row>
    <row r="58" spans="1:7" ht="3.75" customHeight="1" x14ac:dyDescent="0.2">
      <c r="A58" s="87"/>
      <c r="B58" s="7"/>
      <c r="C58" s="52"/>
      <c r="D58" s="18"/>
      <c r="E58" s="26"/>
      <c r="F58" s="48"/>
      <c r="G58" s="49"/>
    </row>
    <row r="59" spans="1:7" ht="15.75" x14ac:dyDescent="0.25">
      <c r="A59" s="154"/>
      <c r="B59" s="77" t="s">
        <v>143</v>
      </c>
      <c r="C59" s="157"/>
      <c r="D59" s="114">
        <f>+D10-D40-D32</f>
        <v>16692288124.690002</v>
      </c>
      <c r="E59" s="114">
        <f>+E10-E40-E32</f>
        <v>33637718441.639999</v>
      </c>
      <c r="F59" s="114">
        <f>+F10-F40-F32</f>
        <v>-16945430316.950005</v>
      </c>
      <c r="G59" s="115">
        <f>+F59/E59</f>
        <v>-0.50376277292259286</v>
      </c>
    </row>
    <row r="60" spans="1:7" ht="3" hidden="1" customHeight="1" x14ac:dyDescent="0.25">
      <c r="A60" s="79"/>
      <c r="B60" s="46"/>
      <c r="C60" s="155"/>
      <c r="D60" s="43"/>
      <c r="E60" s="43"/>
      <c r="F60" s="43"/>
      <c r="G60" s="81"/>
    </row>
    <row r="61" spans="1:7" ht="24.75" customHeight="1" x14ac:dyDescent="0.25">
      <c r="A61" s="154"/>
      <c r="B61" s="165" t="s">
        <v>137</v>
      </c>
      <c r="C61" s="157"/>
      <c r="D61" s="114">
        <f>+D62</f>
        <v>13171979948.27</v>
      </c>
      <c r="E61" s="114">
        <f t="shared" ref="E61:F61" si="12">+E62</f>
        <v>12058572962.110001</v>
      </c>
      <c r="F61" s="114">
        <f t="shared" si="12"/>
        <v>1113406986.1600006</v>
      </c>
      <c r="G61" s="115">
        <f>+F61/E61</f>
        <v>9.2333229616680723E-2</v>
      </c>
    </row>
    <row r="62" spans="1:7" s="7" customFormat="1" ht="16.5" customHeight="1" x14ac:dyDescent="0.25">
      <c r="A62" s="84">
        <v>48</v>
      </c>
      <c r="B62" s="46" t="s">
        <v>51</v>
      </c>
      <c r="C62" s="129"/>
      <c r="D62" s="43">
        <f>+D64+D66+D67+D68</f>
        <v>13171979948.27</v>
      </c>
      <c r="E62" s="43">
        <f>+E64+E66+E67+E68</f>
        <v>12058572962.110001</v>
      </c>
      <c r="F62" s="43">
        <f>+F64+F66+F67+F68</f>
        <v>1113406986.1600006</v>
      </c>
      <c r="G62" s="81">
        <f>+F62/E62</f>
        <v>9.2333229616680723E-2</v>
      </c>
    </row>
    <row r="63" spans="1:7" ht="14.25" customHeight="1" x14ac:dyDescent="0.2">
      <c r="A63" s="84"/>
      <c r="B63" s="209" t="s">
        <v>141</v>
      </c>
      <c r="C63" s="209"/>
      <c r="D63" s="158"/>
      <c r="E63" s="43"/>
      <c r="F63" s="43"/>
      <c r="G63" s="81"/>
    </row>
    <row r="64" spans="1:7" ht="14.25" customHeight="1" x14ac:dyDescent="0.2">
      <c r="A64" s="87">
        <v>4802</v>
      </c>
      <c r="B64" s="7" t="s">
        <v>52</v>
      </c>
      <c r="C64" s="78"/>
      <c r="D64" s="174">
        <v>11774809858.01</v>
      </c>
      <c r="E64" s="26">
        <v>10742871144.99</v>
      </c>
      <c r="F64" s="26">
        <f>+D64-E64</f>
        <v>1031938713.0200005</v>
      </c>
      <c r="G64" s="49">
        <f>+F64/E64</f>
        <v>9.6057999681142134E-2</v>
      </c>
    </row>
    <row r="65" spans="1:7" ht="16.5" customHeight="1" x14ac:dyDescent="0.2">
      <c r="A65" s="89"/>
      <c r="B65" s="209" t="s">
        <v>109</v>
      </c>
      <c r="C65" s="209"/>
      <c r="D65" s="26"/>
      <c r="E65" s="7"/>
      <c r="F65" s="7"/>
      <c r="G65" s="90"/>
    </row>
    <row r="66" spans="1:7" ht="14.25" customHeight="1" x14ac:dyDescent="0.2">
      <c r="A66" s="87">
        <v>4808</v>
      </c>
      <c r="B66" s="7" t="s">
        <v>138</v>
      </c>
      <c r="C66" s="78"/>
      <c r="D66" s="174">
        <v>1392924953.26</v>
      </c>
      <c r="E66" s="26">
        <v>1315701817.1199999</v>
      </c>
      <c r="F66" s="26">
        <f>+D66-E66</f>
        <v>77223136.140000105</v>
      </c>
      <c r="G66" s="49">
        <f>+F66/E66</f>
        <v>5.8693493567590696E-2</v>
      </c>
    </row>
    <row r="67" spans="1:7" ht="25.5" x14ac:dyDescent="0.2">
      <c r="A67" s="87">
        <v>4830</v>
      </c>
      <c r="B67" s="130" t="s">
        <v>154</v>
      </c>
      <c r="C67" s="52"/>
      <c r="D67" s="174">
        <v>4245137</v>
      </c>
      <c r="E67" s="26">
        <v>0</v>
      </c>
      <c r="F67" s="26">
        <f>+D67-E67</f>
        <v>4245137</v>
      </c>
      <c r="G67" s="49" t="s">
        <v>6</v>
      </c>
    </row>
    <row r="68" spans="1:7" ht="2.25" customHeight="1" x14ac:dyDescent="0.2">
      <c r="A68" s="87"/>
      <c r="B68" s="130"/>
      <c r="C68" s="52"/>
      <c r="D68" s="174"/>
      <c r="E68" s="166"/>
      <c r="F68" s="26"/>
      <c r="G68" s="49"/>
    </row>
    <row r="69" spans="1:7" ht="15.75" customHeight="1" x14ac:dyDescent="0.25">
      <c r="A69" s="154"/>
      <c r="B69" s="165" t="s">
        <v>56</v>
      </c>
      <c r="C69" s="129"/>
      <c r="D69" s="114">
        <f>+D70</f>
        <v>291131428.31999999</v>
      </c>
      <c r="E69" s="114">
        <f t="shared" ref="E69:F69" si="13">+E70</f>
        <v>218383487.19999999</v>
      </c>
      <c r="F69" s="114">
        <f t="shared" si="13"/>
        <v>72747941.120000005</v>
      </c>
      <c r="G69" s="115">
        <f>+F69/E69</f>
        <v>0.33312015506637632</v>
      </c>
    </row>
    <row r="70" spans="1:7" ht="15.95" customHeight="1" x14ac:dyDescent="0.25">
      <c r="A70" s="84">
        <v>58</v>
      </c>
      <c r="B70" s="46" t="s">
        <v>53</v>
      </c>
      <c r="C70" s="129"/>
      <c r="D70" s="43">
        <f>SUM(D71:D74)</f>
        <v>291131428.31999999</v>
      </c>
      <c r="E70" s="43">
        <f>SUM(E71:E74)</f>
        <v>218383487.19999999</v>
      </c>
      <c r="F70" s="43">
        <f>SUM(F71:F74)</f>
        <v>72747941.120000005</v>
      </c>
      <c r="G70" s="81">
        <f>+F70/E70</f>
        <v>0.33312015506637632</v>
      </c>
    </row>
    <row r="71" spans="1:7" x14ac:dyDescent="0.2">
      <c r="A71" s="87" t="s">
        <v>139</v>
      </c>
      <c r="B71" s="7" t="s">
        <v>54</v>
      </c>
      <c r="C71" s="52"/>
      <c r="D71" s="174">
        <v>14381918.029999999</v>
      </c>
      <c r="E71" s="26">
        <v>10988313.970000001</v>
      </c>
      <c r="F71" s="26">
        <f t="shared" ref="F71:F74" si="14">+D71-E71</f>
        <v>3393604.0599999987</v>
      </c>
      <c r="G71" s="49">
        <f t="shared" ref="G71:G74" si="15">+F71/E71</f>
        <v>0.30883755863412032</v>
      </c>
    </row>
    <row r="72" spans="1:7" x14ac:dyDescent="0.2">
      <c r="A72" s="87">
        <v>5803</v>
      </c>
      <c r="B72" s="7" t="s">
        <v>180</v>
      </c>
      <c r="C72" s="52"/>
      <c r="D72" s="174">
        <v>3550518.4</v>
      </c>
      <c r="E72" s="173">
        <v>0</v>
      </c>
      <c r="F72" s="26">
        <f t="shared" si="14"/>
        <v>3550518.4</v>
      </c>
      <c r="G72" s="49" t="s">
        <v>6</v>
      </c>
    </row>
    <row r="73" spans="1:7" ht="14.25" customHeight="1" thickBot="1" x14ac:dyDescent="0.25">
      <c r="A73" s="87">
        <v>5890</v>
      </c>
      <c r="B73" s="50" t="s">
        <v>140</v>
      </c>
      <c r="C73" s="52"/>
      <c r="D73" s="174">
        <v>128693989.48999999</v>
      </c>
      <c r="E73" s="26">
        <v>181707725.72999999</v>
      </c>
      <c r="F73" s="26">
        <f t="shared" si="14"/>
        <v>-53013736.239999995</v>
      </c>
      <c r="G73" s="49">
        <f t="shared" si="15"/>
        <v>-0.29175279161642942</v>
      </c>
    </row>
    <row r="74" spans="1:7" s="15" customFormat="1" ht="26.25" customHeight="1" x14ac:dyDescent="0.2">
      <c r="A74" s="87">
        <v>5895</v>
      </c>
      <c r="B74" s="138" t="s">
        <v>117</v>
      </c>
      <c r="C74" s="52"/>
      <c r="D74" s="174">
        <v>144505002.40000001</v>
      </c>
      <c r="E74" s="26">
        <v>25687447.5</v>
      </c>
      <c r="F74" s="26">
        <f t="shared" si="14"/>
        <v>118817554.90000001</v>
      </c>
      <c r="G74" s="49">
        <f t="shared" si="15"/>
        <v>4.625510374279111</v>
      </c>
    </row>
    <row r="75" spans="1:7" s="7" customFormat="1" ht="0.75" hidden="1" customHeight="1" x14ac:dyDescent="0.2">
      <c r="A75" s="79"/>
      <c r="C75" s="52"/>
      <c r="D75" s="18"/>
      <c r="E75" s="26"/>
      <c r="F75" s="26"/>
      <c r="G75" s="82"/>
    </row>
    <row r="76" spans="1:7" s="7" customFormat="1" ht="27.75" customHeight="1" x14ac:dyDescent="0.25">
      <c r="A76" s="79"/>
      <c r="B76" s="165" t="s">
        <v>144</v>
      </c>
      <c r="C76" s="157"/>
      <c r="D76" s="114">
        <f>+D59+D61-D69</f>
        <v>29573136644.640003</v>
      </c>
      <c r="E76" s="114">
        <f>+E59+E61-E69</f>
        <v>45477907916.550003</v>
      </c>
      <c r="F76" s="114">
        <f>+F59+F61-F69</f>
        <v>-15904771271.910006</v>
      </c>
      <c r="G76" s="115">
        <f>+F76/E76</f>
        <v>-0.34972521825530262</v>
      </c>
    </row>
    <row r="77" spans="1:7" s="7" customFormat="1" ht="2.25" customHeight="1" x14ac:dyDescent="0.2">
      <c r="A77" s="79"/>
      <c r="B77" s="4"/>
      <c r="C77" s="157"/>
      <c r="D77" s="16"/>
      <c r="E77" s="71"/>
      <c r="F77" s="43"/>
      <c r="G77" s="91"/>
    </row>
    <row r="78" spans="1:7" s="7" customFormat="1" ht="50.25" customHeight="1" x14ac:dyDescent="0.2">
      <c r="A78" s="206" t="s">
        <v>188</v>
      </c>
      <c r="B78" s="207"/>
      <c r="C78" s="207"/>
      <c r="D78" s="207"/>
      <c r="E78" s="207"/>
      <c r="F78" s="207"/>
      <c r="G78" s="208"/>
    </row>
  </sheetData>
  <mergeCells count="12">
    <mergeCell ref="A7:A8"/>
    <mergeCell ref="B7:B8"/>
    <mergeCell ref="C7:C8"/>
    <mergeCell ref="A1:G1"/>
    <mergeCell ref="A3:G3"/>
    <mergeCell ref="A4:G4"/>
    <mergeCell ref="G7:G8"/>
    <mergeCell ref="A5:G5"/>
    <mergeCell ref="A78:G78"/>
    <mergeCell ref="B63:C63"/>
    <mergeCell ref="B65:C65"/>
    <mergeCell ref="A2:G2"/>
  </mergeCells>
  <printOptions horizontalCentered="1" verticalCentered="1"/>
  <pageMargins left="0.31496062992125984" right="0" top="0.19685039370078741" bottom="0.11811023622047245" header="0" footer="0"/>
  <pageSetup paperSize="9" scale="70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EA8C6-3DD2-46A1-8BBC-5B3AF9CE7B50}">
  <dimension ref="A1:V65"/>
  <sheetViews>
    <sheetView topLeftCell="A15" zoomScale="95" zoomScaleNormal="95" workbookViewId="0">
      <selection activeCell="A65" sqref="A65:N65"/>
    </sheetView>
  </sheetViews>
  <sheetFormatPr baseColWidth="10" defaultColWidth="11.42578125" defaultRowHeight="12.75" x14ac:dyDescent="0.2"/>
  <cols>
    <col min="1" max="1" width="5.140625" style="67" customWidth="1"/>
    <col min="2" max="2" width="25.42578125" style="67" customWidth="1"/>
    <col min="3" max="3" width="1.140625" style="57" customWidth="1"/>
    <col min="4" max="4" width="17.85546875" style="14" customWidth="1"/>
    <col min="5" max="5" width="18.28515625" style="14" customWidth="1"/>
    <col min="6" max="6" width="17" style="14" hidden="1" customWidth="1"/>
    <col min="7" max="7" width="10.85546875" style="14" customWidth="1"/>
    <col min="8" max="8" width="4.42578125" style="67" bestFit="1" customWidth="1"/>
    <col min="9" max="9" width="22.28515625" style="67" customWidth="1"/>
    <col min="10" max="10" width="2" style="57" customWidth="1"/>
    <col min="11" max="11" width="14.42578125" style="21" customWidth="1"/>
    <col min="12" max="12" width="14" style="14" customWidth="1"/>
    <col min="13" max="13" width="12.85546875" style="14" hidden="1" customWidth="1"/>
    <col min="14" max="14" width="7.42578125" style="67" customWidth="1"/>
    <col min="15" max="16384" width="11.42578125" style="67"/>
  </cols>
  <sheetData>
    <row r="1" spans="1:14" s="1" customFormat="1" ht="18" x14ac:dyDescent="0.25">
      <c r="A1" s="187" t="s">
        <v>166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9"/>
    </row>
    <row r="2" spans="1:14" s="1" customFormat="1" ht="18" x14ac:dyDescent="0.25">
      <c r="A2" s="190" t="s">
        <v>159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2"/>
    </row>
    <row r="3" spans="1:14" s="1" customFormat="1" ht="18" x14ac:dyDescent="0.25">
      <c r="A3" s="190" t="s">
        <v>165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2"/>
    </row>
    <row r="4" spans="1:14" s="1" customFormat="1" ht="18" x14ac:dyDescent="0.25">
      <c r="A4" s="190" t="s">
        <v>189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2"/>
    </row>
    <row r="5" spans="1:14" s="1" customFormat="1" ht="18" x14ac:dyDescent="0.25">
      <c r="A5" s="193" t="s">
        <v>59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5"/>
    </row>
    <row r="6" spans="1:14" s="2" customFormat="1" ht="14.25" customHeight="1" x14ac:dyDescent="0.2">
      <c r="A6" s="196" t="s">
        <v>0</v>
      </c>
      <c r="B6" s="197" t="s">
        <v>37</v>
      </c>
      <c r="C6" s="197"/>
      <c r="D6" s="76">
        <v>2024</v>
      </c>
      <c r="E6" s="76">
        <v>2024</v>
      </c>
      <c r="F6" s="35" t="s">
        <v>2</v>
      </c>
      <c r="G6" s="198" t="s">
        <v>142</v>
      </c>
      <c r="H6" s="199" t="s">
        <v>0</v>
      </c>
      <c r="I6" s="197" t="s">
        <v>37</v>
      </c>
      <c r="J6" s="197"/>
      <c r="K6" s="76">
        <v>2024</v>
      </c>
      <c r="L6" s="76">
        <v>2024</v>
      </c>
      <c r="M6" s="35" t="s">
        <v>2</v>
      </c>
      <c r="N6" s="200" t="s">
        <v>142</v>
      </c>
    </row>
    <row r="7" spans="1:14" s="2" customFormat="1" ht="12" customHeight="1" x14ac:dyDescent="0.2">
      <c r="A7" s="196"/>
      <c r="B7" s="197"/>
      <c r="C7" s="197"/>
      <c r="D7" s="76" t="s">
        <v>177</v>
      </c>
      <c r="E7" s="76" t="s">
        <v>181</v>
      </c>
      <c r="F7" s="35" t="s">
        <v>5</v>
      </c>
      <c r="G7" s="198"/>
      <c r="H7" s="199"/>
      <c r="I7" s="197"/>
      <c r="J7" s="197"/>
      <c r="K7" s="76" t="s">
        <v>177</v>
      </c>
      <c r="L7" s="76" t="s">
        <v>181</v>
      </c>
      <c r="M7" s="35" t="s">
        <v>5</v>
      </c>
      <c r="N7" s="200"/>
    </row>
    <row r="8" spans="1:14" s="2" customFormat="1" ht="15.75" customHeight="1" x14ac:dyDescent="0.2">
      <c r="A8" s="92"/>
      <c r="B8" s="164" t="s">
        <v>1</v>
      </c>
      <c r="C8" s="35"/>
      <c r="D8" s="72"/>
      <c r="E8" s="72"/>
      <c r="F8" s="72"/>
      <c r="G8" s="107"/>
      <c r="H8" s="33"/>
      <c r="I8" s="164" t="s">
        <v>3</v>
      </c>
      <c r="J8" s="35"/>
      <c r="K8" s="20"/>
      <c r="L8" s="34"/>
      <c r="M8" s="34"/>
      <c r="N8" s="93"/>
    </row>
    <row r="9" spans="1:14" s="2" customFormat="1" ht="21.75" customHeight="1" x14ac:dyDescent="0.2">
      <c r="A9" s="92"/>
      <c r="B9" s="32" t="s">
        <v>60</v>
      </c>
      <c r="C9" s="35"/>
      <c r="D9" s="110">
        <f>+D10+D15+D21+D25</f>
        <v>232090742474.17999</v>
      </c>
      <c r="E9" s="110">
        <f>+E10+E15+E21+E25</f>
        <v>225345287896.31</v>
      </c>
      <c r="F9" s="110">
        <f>+F10+F15+F21+F25</f>
        <v>6745454577.8699913</v>
      </c>
      <c r="G9" s="111">
        <f t="shared" ref="G9:G26" si="0">+F9/E9</f>
        <v>2.9933861235091959E-2</v>
      </c>
      <c r="H9" s="33"/>
      <c r="I9" s="32" t="s">
        <v>84</v>
      </c>
      <c r="J9" s="35"/>
      <c r="K9" s="110">
        <f>+K10+K18+K21+K25</f>
        <v>18935072455.310001</v>
      </c>
      <c r="L9" s="110">
        <f>+L10+L18+L21+L25</f>
        <v>21866989952.540001</v>
      </c>
      <c r="M9" s="110">
        <f>+M10+M18+M21+M25</f>
        <v>-2931917497.2299995</v>
      </c>
      <c r="N9" s="112">
        <f>+M9/L9</f>
        <v>-0.13407961057253046</v>
      </c>
    </row>
    <row r="10" spans="1:14" s="2" customFormat="1" ht="26.25" customHeight="1" x14ac:dyDescent="0.2">
      <c r="A10" s="97">
        <v>11</v>
      </c>
      <c r="B10" s="123" t="s">
        <v>61</v>
      </c>
      <c r="C10" s="35"/>
      <c r="D10" s="61">
        <f>SUM(D11:D13)</f>
        <v>220871319732.69</v>
      </c>
      <c r="E10" s="61">
        <f>SUM(E11:E13)</f>
        <v>208754876774.84</v>
      </c>
      <c r="F10" s="61">
        <f>SUM(F11:F13)</f>
        <v>12116442957.849991</v>
      </c>
      <c r="G10" s="108">
        <f t="shared" si="0"/>
        <v>5.8041484563345611E-2</v>
      </c>
      <c r="H10" s="37">
        <v>24</v>
      </c>
      <c r="I10" s="36" t="s">
        <v>85</v>
      </c>
      <c r="J10" s="35"/>
      <c r="K10" s="61">
        <f>SUM(K11:K17)</f>
        <v>3020941241.4100003</v>
      </c>
      <c r="L10" s="61">
        <f t="shared" ref="L10:M10" si="1">SUM(L11:L17)</f>
        <v>4846478687.2700005</v>
      </c>
      <c r="M10" s="61">
        <f t="shared" si="1"/>
        <v>-1825537445.8600001</v>
      </c>
      <c r="N10" s="94">
        <f t="shared" ref="N10:N14" si="2">+M10/L10</f>
        <v>-0.37667295445970839</v>
      </c>
    </row>
    <row r="11" spans="1:14" s="2" customFormat="1" ht="24.75" customHeight="1" x14ac:dyDescent="0.2">
      <c r="A11" s="92">
        <v>1105</v>
      </c>
      <c r="B11" s="62" t="s">
        <v>168</v>
      </c>
      <c r="C11" s="54"/>
      <c r="D11" s="172">
        <v>651207897</v>
      </c>
      <c r="E11" s="60">
        <v>651207897</v>
      </c>
      <c r="F11" s="60">
        <f>+D11-E11</f>
        <v>0</v>
      </c>
      <c r="G11" s="109">
        <f t="shared" si="0"/>
        <v>0</v>
      </c>
      <c r="H11" s="38">
        <v>2401</v>
      </c>
      <c r="I11" s="62" t="s">
        <v>86</v>
      </c>
      <c r="J11" s="54"/>
      <c r="K11" s="172">
        <v>488728785.29000002</v>
      </c>
      <c r="L11" s="60">
        <v>1779278282.22</v>
      </c>
      <c r="M11" s="60">
        <f>+K11-L11</f>
        <v>-1290549496.9300001</v>
      </c>
      <c r="N11" s="95">
        <f t="shared" si="2"/>
        <v>-0.72532189586430817</v>
      </c>
    </row>
    <row r="12" spans="1:14" s="2" customFormat="1" ht="26.25" customHeight="1" x14ac:dyDescent="0.2">
      <c r="A12" s="92">
        <v>1110</v>
      </c>
      <c r="B12" s="62" t="s">
        <v>62</v>
      </c>
      <c r="C12" s="54"/>
      <c r="D12" s="172">
        <v>220006982503.39999</v>
      </c>
      <c r="E12" s="60">
        <v>208003556970.41</v>
      </c>
      <c r="F12" s="60">
        <f>+D12-E12</f>
        <v>12003425532.98999</v>
      </c>
      <c r="G12" s="109">
        <f t="shared" si="0"/>
        <v>5.7707789750429908E-2</v>
      </c>
      <c r="H12" s="38">
        <v>2407</v>
      </c>
      <c r="I12" s="62" t="s">
        <v>87</v>
      </c>
      <c r="J12" s="54"/>
      <c r="K12" s="172">
        <v>17320125</v>
      </c>
      <c r="L12" s="60">
        <v>404185826</v>
      </c>
      <c r="M12" s="60">
        <f t="shared" ref="M12:M16" si="3">+K12-L12</f>
        <v>-386865701</v>
      </c>
      <c r="N12" s="95">
        <f t="shared" si="2"/>
        <v>-0.95714811384801013</v>
      </c>
    </row>
    <row r="13" spans="1:14" s="2" customFormat="1" ht="18" customHeight="1" x14ac:dyDescent="0.2">
      <c r="A13" s="92">
        <v>1133</v>
      </c>
      <c r="B13" s="33" t="s">
        <v>63</v>
      </c>
      <c r="C13" s="54"/>
      <c r="D13" s="172">
        <v>213129332.28999999</v>
      </c>
      <c r="E13" s="60">
        <v>100111907.43000001</v>
      </c>
      <c r="F13" s="60">
        <f>+D13-E13</f>
        <v>113017424.85999998</v>
      </c>
      <c r="G13" s="109">
        <f t="shared" si="0"/>
        <v>1.1289109134098134</v>
      </c>
      <c r="H13" s="38">
        <v>2424</v>
      </c>
      <c r="I13" s="62" t="s">
        <v>88</v>
      </c>
      <c r="J13" s="54"/>
      <c r="K13" s="172">
        <v>1566706939.76</v>
      </c>
      <c r="L13" s="60">
        <v>1338894532.76</v>
      </c>
      <c r="M13" s="60">
        <f t="shared" si="3"/>
        <v>227812407</v>
      </c>
      <c r="N13" s="95">
        <f t="shared" si="2"/>
        <v>0.17014962823874336</v>
      </c>
    </row>
    <row r="14" spans="1:14" s="2" customFormat="1" ht="28.15" customHeight="1" x14ac:dyDescent="0.2">
      <c r="A14" s="97"/>
      <c r="B14" s="123"/>
      <c r="C14" s="54"/>
      <c r="D14" s="61"/>
      <c r="E14" s="61"/>
      <c r="F14" s="61"/>
      <c r="G14" s="108"/>
      <c r="H14" s="38">
        <v>2436</v>
      </c>
      <c r="I14" s="62" t="s">
        <v>89</v>
      </c>
      <c r="J14" s="54"/>
      <c r="K14" s="172">
        <v>242197314</v>
      </c>
      <c r="L14" s="60">
        <v>164854594</v>
      </c>
      <c r="M14" s="60">
        <f t="shared" si="3"/>
        <v>77342720</v>
      </c>
      <c r="N14" s="95">
        <f t="shared" si="2"/>
        <v>0.46915720164886637</v>
      </c>
    </row>
    <row r="15" spans="1:14" s="2" customFormat="1" ht="36" customHeight="1" x14ac:dyDescent="0.2">
      <c r="A15" s="97">
        <v>13</v>
      </c>
      <c r="B15" s="36" t="s">
        <v>64</v>
      </c>
      <c r="C15" s="35"/>
      <c r="D15" s="61">
        <f>SUM(D16:D19)</f>
        <v>9449534165</v>
      </c>
      <c r="E15" s="61">
        <f>SUM(E16:E19)</f>
        <v>15664377186.129999</v>
      </c>
      <c r="F15" s="61">
        <f>SUM(F16:F19)</f>
        <v>-6214843021.1299992</v>
      </c>
      <c r="G15" s="108">
        <f t="shared" ref="G15:G18" si="4">+F15/E15</f>
        <v>-0.3967500876212891</v>
      </c>
      <c r="H15" s="38">
        <v>2440</v>
      </c>
      <c r="I15" s="62" t="s">
        <v>90</v>
      </c>
      <c r="J15" s="54"/>
      <c r="K15" s="172">
        <v>34624679</v>
      </c>
      <c r="L15" s="60">
        <v>161406680</v>
      </c>
      <c r="M15" s="60">
        <f t="shared" si="3"/>
        <v>-126782001</v>
      </c>
      <c r="N15" s="95">
        <f>+M15/L15</f>
        <v>-0.78548174709993412</v>
      </c>
    </row>
    <row r="16" spans="1:14" s="2" customFormat="1" ht="20.25" customHeight="1" x14ac:dyDescent="0.2">
      <c r="A16" s="96">
        <v>1316</v>
      </c>
      <c r="B16" s="62" t="s">
        <v>7</v>
      </c>
      <c r="C16" s="54"/>
      <c r="D16" s="172">
        <v>622000</v>
      </c>
      <c r="E16" s="60">
        <v>1310950</v>
      </c>
      <c r="F16" s="60">
        <f t="shared" ref="F16:F18" si="5">+D16-E16</f>
        <v>-688950</v>
      </c>
      <c r="G16" s="109">
        <f t="shared" si="4"/>
        <v>-0.52553491742629388</v>
      </c>
      <c r="H16" s="33">
        <v>2490</v>
      </c>
      <c r="I16" s="33" t="s">
        <v>91</v>
      </c>
      <c r="J16" s="54"/>
      <c r="K16" s="172">
        <v>671363398.36000001</v>
      </c>
      <c r="L16" s="60">
        <v>997858772.28999996</v>
      </c>
      <c r="M16" s="60">
        <f t="shared" si="3"/>
        <v>-326495373.92999995</v>
      </c>
      <c r="N16" s="95">
        <f t="shared" ref="N16" si="6">+M16/L16</f>
        <v>-0.32719597501830966</v>
      </c>
    </row>
    <row r="17" spans="1:14" s="2" customFormat="1" ht="20.25" customHeight="1" x14ac:dyDescent="0.2">
      <c r="A17" s="99">
        <v>1317</v>
      </c>
      <c r="B17" s="62" t="s">
        <v>65</v>
      </c>
      <c r="C17" s="54"/>
      <c r="D17" s="172">
        <v>9448399645</v>
      </c>
      <c r="E17" s="60">
        <v>15650576419.9</v>
      </c>
      <c r="F17" s="60">
        <f t="shared" si="5"/>
        <v>-6202176774.8999996</v>
      </c>
      <c r="G17" s="109">
        <f t="shared" si="4"/>
        <v>-0.39629062907956641</v>
      </c>
      <c r="H17" s="33"/>
      <c r="I17" s="33"/>
      <c r="J17" s="54"/>
      <c r="K17" s="172"/>
      <c r="L17" s="172"/>
      <c r="M17" s="60"/>
      <c r="N17" s="95"/>
    </row>
    <row r="18" spans="1:14" s="2" customFormat="1" ht="21.75" customHeight="1" x14ac:dyDescent="0.2">
      <c r="A18" s="99">
        <v>1384</v>
      </c>
      <c r="B18" s="62" t="s">
        <v>66</v>
      </c>
      <c r="C18" s="54"/>
      <c r="D18" s="172">
        <v>512520</v>
      </c>
      <c r="E18" s="60">
        <v>12489816.23</v>
      </c>
      <c r="F18" s="60">
        <f t="shared" si="5"/>
        <v>-11977296.23</v>
      </c>
      <c r="G18" s="109">
        <f t="shared" si="4"/>
        <v>-0.95896496869433923</v>
      </c>
      <c r="H18" s="37">
        <v>25</v>
      </c>
      <c r="I18" s="123" t="s">
        <v>92</v>
      </c>
      <c r="J18" s="35"/>
      <c r="K18" s="61">
        <f>+K19</f>
        <v>12055551319.1</v>
      </c>
      <c r="L18" s="61">
        <f>+L19</f>
        <v>11867341617.6</v>
      </c>
      <c r="M18" s="61">
        <f>+M19</f>
        <v>188209701.5</v>
      </c>
      <c r="N18" s="94">
        <f>+M18/L18</f>
        <v>1.5859466051004498E-2</v>
      </c>
    </row>
    <row r="19" spans="1:14" s="2" customFormat="1" ht="24" customHeight="1" x14ac:dyDescent="0.2">
      <c r="A19" s="99"/>
      <c r="B19" s="62"/>
      <c r="C19" s="54"/>
      <c r="D19" s="172"/>
      <c r="E19" s="60"/>
      <c r="F19" s="60"/>
      <c r="G19" s="109"/>
      <c r="H19" s="40">
        <v>2511</v>
      </c>
      <c r="I19" s="62" t="s">
        <v>93</v>
      </c>
      <c r="J19" s="54"/>
      <c r="K19" s="172">
        <v>12055551319.1</v>
      </c>
      <c r="L19" s="60">
        <v>11867341617.6</v>
      </c>
      <c r="M19" s="60">
        <f>+K19-L19</f>
        <v>188209701.5</v>
      </c>
      <c r="N19" s="95">
        <f>+M19/L19</f>
        <v>1.5859466051004498E-2</v>
      </c>
    </row>
    <row r="20" spans="1:14" s="2" customFormat="1" ht="20.25" customHeight="1" x14ac:dyDescent="0.2">
      <c r="A20" s="99"/>
      <c r="B20" s="62"/>
      <c r="C20" s="54"/>
      <c r="D20" s="172"/>
      <c r="E20" s="60"/>
      <c r="F20" s="60"/>
      <c r="G20" s="109"/>
      <c r="H20" s="33"/>
      <c r="I20" s="33"/>
      <c r="J20" s="54"/>
      <c r="K20" s="60"/>
      <c r="L20" s="60"/>
      <c r="M20" s="60"/>
      <c r="N20" s="100"/>
    </row>
    <row r="21" spans="1:14" s="2" customFormat="1" ht="18.75" customHeight="1" x14ac:dyDescent="0.2">
      <c r="A21" s="97">
        <v>15</v>
      </c>
      <c r="B21" s="36" t="s">
        <v>68</v>
      </c>
      <c r="C21" s="35"/>
      <c r="D21" s="61">
        <f>SUM(D22:D24)</f>
        <v>713112832.96000004</v>
      </c>
      <c r="E21" s="61">
        <f>SUM(E22:E24)</f>
        <v>492371390.68000001</v>
      </c>
      <c r="F21" s="61">
        <f>SUM(F22:F24)</f>
        <v>220741442.28</v>
      </c>
      <c r="G21" s="108">
        <f t="shared" si="0"/>
        <v>0.44832304731422418</v>
      </c>
      <c r="H21" s="37">
        <v>27</v>
      </c>
      <c r="I21" s="36" t="s">
        <v>94</v>
      </c>
      <c r="J21" s="35"/>
      <c r="K21" s="61">
        <f>SUM(K22:K23)</f>
        <v>193170292</v>
      </c>
      <c r="L21" s="61">
        <f>SUM(L22:L23)</f>
        <v>161712073</v>
      </c>
      <c r="M21" s="61">
        <f>SUM(M22:M23)</f>
        <v>31458219</v>
      </c>
      <c r="N21" s="94">
        <f>+M21/L21</f>
        <v>0.1945322845499606</v>
      </c>
    </row>
    <row r="22" spans="1:14" s="2" customFormat="1" ht="18" customHeight="1" x14ac:dyDescent="0.2">
      <c r="A22" s="99">
        <v>1510</v>
      </c>
      <c r="B22" s="62" t="s">
        <v>69</v>
      </c>
      <c r="C22" s="54"/>
      <c r="D22" s="172">
        <v>128918098.73999999</v>
      </c>
      <c r="E22" s="60">
        <v>119767713.87</v>
      </c>
      <c r="F22" s="60">
        <f>+D22-E22</f>
        <v>9150384.8699999899</v>
      </c>
      <c r="G22" s="109">
        <f t="shared" si="0"/>
        <v>7.6401098211928239E-2</v>
      </c>
      <c r="H22" s="38">
        <v>2701</v>
      </c>
      <c r="I22" s="62" t="s">
        <v>28</v>
      </c>
      <c r="J22" s="54"/>
      <c r="K22" s="172">
        <v>193170292</v>
      </c>
      <c r="L22" s="172">
        <v>161712073</v>
      </c>
      <c r="M22" s="60">
        <f>+K22-L22</f>
        <v>31458219</v>
      </c>
      <c r="N22" s="95">
        <f>+M22/L22</f>
        <v>0.1945322845499606</v>
      </c>
    </row>
    <row r="23" spans="1:14" s="2" customFormat="1" ht="19.5" customHeight="1" x14ac:dyDescent="0.2">
      <c r="A23" s="99">
        <v>1514</v>
      </c>
      <c r="B23" s="62" t="s">
        <v>70</v>
      </c>
      <c r="C23" s="54"/>
      <c r="D23" s="172">
        <v>581546712.13999999</v>
      </c>
      <c r="E23" s="60">
        <v>369748048.69</v>
      </c>
      <c r="F23" s="60">
        <f>+D23-E23</f>
        <v>211798663.44999999</v>
      </c>
      <c r="G23" s="109">
        <f t="shared" si="0"/>
        <v>0.57281888085790511</v>
      </c>
      <c r="H23" s="38"/>
      <c r="I23" s="62"/>
      <c r="J23" s="55"/>
      <c r="K23" s="60"/>
      <c r="L23" s="60"/>
      <c r="M23" s="60"/>
      <c r="N23" s="95"/>
    </row>
    <row r="24" spans="1:14" s="2" customFormat="1" ht="20.25" customHeight="1" x14ac:dyDescent="0.2">
      <c r="A24" s="92">
        <v>1530</v>
      </c>
      <c r="B24" s="33" t="s">
        <v>9</v>
      </c>
      <c r="C24" s="54"/>
      <c r="D24" s="172">
        <v>2648022.08</v>
      </c>
      <c r="E24" s="60">
        <v>2855628.12</v>
      </c>
      <c r="F24" s="60">
        <f t="shared" ref="F24" si="7">+D24-E24</f>
        <v>-207606.04000000004</v>
      </c>
      <c r="G24" s="109">
        <f t="shared" si="0"/>
        <v>-7.2700656834826252E-2</v>
      </c>
      <c r="H24" s="39"/>
      <c r="I24" s="40"/>
      <c r="J24" s="55"/>
      <c r="K24" s="60"/>
      <c r="L24" s="60"/>
      <c r="M24" s="60"/>
      <c r="N24" s="95"/>
    </row>
    <row r="25" spans="1:14" s="2" customFormat="1" ht="18.75" customHeight="1" x14ac:dyDescent="0.2">
      <c r="A25" s="97">
        <v>19</v>
      </c>
      <c r="B25" s="36" t="s">
        <v>11</v>
      </c>
      <c r="C25" s="35"/>
      <c r="D25" s="61">
        <f>SUM(D26:D26)</f>
        <v>1056775743.53</v>
      </c>
      <c r="E25" s="61">
        <f>SUM(E26:E26)</f>
        <v>433662544.66000003</v>
      </c>
      <c r="F25" s="61">
        <f>SUM(F26:F26)</f>
        <v>623113198.86999989</v>
      </c>
      <c r="G25" s="108">
        <f t="shared" si="0"/>
        <v>1.4368619253445853</v>
      </c>
      <c r="H25" s="37">
        <v>29</v>
      </c>
      <c r="I25" s="36" t="s">
        <v>10</v>
      </c>
      <c r="J25" s="35"/>
      <c r="K25" s="61">
        <f>SUM(K26:K28)</f>
        <v>3665409602.8000002</v>
      </c>
      <c r="L25" s="61">
        <f t="shared" ref="L25:M25" si="8">SUM(L26:L28)</f>
        <v>4991457574.6700001</v>
      </c>
      <c r="M25" s="61">
        <f t="shared" si="8"/>
        <v>-1326047971.8699996</v>
      </c>
      <c r="N25" s="94">
        <f>+M25/L25</f>
        <v>-0.26566347645610683</v>
      </c>
    </row>
    <row r="26" spans="1:14" s="2" customFormat="1" ht="24.75" customHeight="1" x14ac:dyDescent="0.2">
      <c r="A26" s="99">
        <v>1906</v>
      </c>
      <c r="B26" s="62" t="s">
        <v>8</v>
      </c>
      <c r="C26" s="55"/>
      <c r="D26" s="172">
        <v>1056775743.53</v>
      </c>
      <c r="E26" s="60">
        <v>433662544.66000003</v>
      </c>
      <c r="F26" s="60">
        <f>+D26-E26</f>
        <v>623113198.86999989</v>
      </c>
      <c r="G26" s="109">
        <f t="shared" si="0"/>
        <v>1.4368619253445853</v>
      </c>
      <c r="H26" s="38">
        <v>2902</v>
      </c>
      <c r="I26" s="62" t="s">
        <v>95</v>
      </c>
      <c r="J26" s="54"/>
      <c r="K26" s="172">
        <v>1807727932.4200001</v>
      </c>
      <c r="L26" s="60">
        <v>1540561649.1500001</v>
      </c>
      <c r="M26" s="60">
        <f>+K26-L26</f>
        <v>267166283.26999998</v>
      </c>
      <c r="N26" s="95">
        <f>+M26/L26</f>
        <v>0.17342135150346505</v>
      </c>
    </row>
    <row r="27" spans="1:14" s="2" customFormat="1" ht="23.25" customHeight="1" x14ac:dyDescent="0.2">
      <c r="A27" s="99"/>
      <c r="B27" s="62"/>
      <c r="C27" s="55"/>
      <c r="D27" s="60"/>
      <c r="E27" s="60"/>
      <c r="F27" s="60"/>
      <c r="G27" s="109"/>
      <c r="H27" s="33">
        <v>2910</v>
      </c>
      <c r="I27" s="62" t="s">
        <v>12</v>
      </c>
      <c r="J27" s="54"/>
      <c r="K27" s="172">
        <v>307735445</v>
      </c>
      <c r="L27" s="60">
        <v>2157725042.1599998</v>
      </c>
      <c r="M27" s="60">
        <f>+K27-L27</f>
        <v>-1849989597.1599998</v>
      </c>
      <c r="N27" s="95">
        <f>+M27/L27</f>
        <v>-0.85737967582192953</v>
      </c>
    </row>
    <row r="28" spans="1:14" s="2" customFormat="1" ht="21.95" customHeight="1" x14ac:dyDescent="0.2">
      <c r="A28" s="92"/>
      <c r="B28" s="32" t="s">
        <v>71</v>
      </c>
      <c r="C28" s="35"/>
      <c r="D28" s="110">
        <f>D29+D32+D46+D48</f>
        <v>291125001477.67004</v>
      </c>
      <c r="E28" s="110">
        <f>E29+E32+E46+E48</f>
        <v>291175465054.25006</v>
      </c>
      <c r="F28" s="110">
        <f>F29+F32+F46+F48</f>
        <v>-50463576.58000192</v>
      </c>
      <c r="G28" s="111">
        <f>+F28/E28</f>
        <v>-1.7330985140042568E-4</v>
      </c>
      <c r="H28" s="33" t="s">
        <v>146</v>
      </c>
      <c r="I28" s="62" t="s">
        <v>147</v>
      </c>
      <c r="J28" s="54"/>
      <c r="K28" s="172">
        <v>1549946225.3800001</v>
      </c>
      <c r="L28" s="60">
        <v>1293170883.3599999</v>
      </c>
      <c r="M28" s="60">
        <f>+K28-L28</f>
        <v>256775342.02000022</v>
      </c>
      <c r="N28" s="95">
        <f>+M28/L28</f>
        <v>0.19856257616381678</v>
      </c>
    </row>
    <row r="29" spans="1:14" s="2" customFormat="1" ht="21" customHeight="1" x14ac:dyDescent="0.2">
      <c r="A29" s="97">
        <v>13</v>
      </c>
      <c r="B29" s="36" t="s">
        <v>64</v>
      </c>
      <c r="C29" s="35"/>
      <c r="D29" s="61">
        <f>SUM(D30:D31)</f>
        <v>3829306.880000025</v>
      </c>
      <c r="E29" s="61">
        <f>SUM(E30:E31)</f>
        <v>5317633.880000025</v>
      </c>
      <c r="F29" s="61">
        <f>SUM(F30:F31)</f>
        <v>-1488327</v>
      </c>
      <c r="G29" s="108">
        <f>+F29/E29</f>
        <v>-0.27988519585707033</v>
      </c>
      <c r="H29" s="33"/>
      <c r="I29" s="62"/>
      <c r="J29" s="54"/>
      <c r="K29" s="60"/>
      <c r="L29" s="60"/>
      <c r="M29" s="60"/>
      <c r="N29" s="95"/>
    </row>
    <row r="30" spans="1:14" s="2" customFormat="1" ht="25.5" customHeight="1" x14ac:dyDescent="0.2">
      <c r="A30" s="99">
        <v>1385</v>
      </c>
      <c r="B30" s="62" t="s">
        <v>149</v>
      </c>
      <c r="C30" s="54"/>
      <c r="D30" s="172">
        <v>177335797.30000001</v>
      </c>
      <c r="E30" s="60">
        <v>174691771.30000001</v>
      </c>
      <c r="F30" s="60">
        <f t="shared" ref="F30:F31" si="9">+D30-E30</f>
        <v>2644026</v>
      </c>
      <c r="G30" s="109">
        <f t="shared" ref="G30:G31" si="10">+F30/E30</f>
        <v>1.5135378045136347E-2</v>
      </c>
      <c r="H30" s="33"/>
      <c r="I30" s="32"/>
      <c r="J30" s="35"/>
      <c r="K30" s="61"/>
      <c r="L30" s="61"/>
      <c r="M30" s="61"/>
      <c r="N30" s="94"/>
    </row>
    <row r="31" spans="1:14" s="2" customFormat="1" ht="24" customHeight="1" x14ac:dyDescent="0.2">
      <c r="A31" s="99">
        <v>1386</v>
      </c>
      <c r="B31" s="62" t="s">
        <v>67</v>
      </c>
      <c r="C31" s="54"/>
      <c r="D31" s="172">
        <v>-173506490.41999999</v>
      </c>
      <c r="E31" s="60">
        <v>-169374137.41999999</v>
      </c>
      <c r="F31" s="60">
        <f t="shared" si="9"/>
        <v>-4132353</v>
      </c>
      <c r="G31" s="109">
        <f t="shared" si="10"/>
        <v>2.4397780339704005E-2</v>
      </c>
      <c r="H31" s="38"/>
      <c r="I31" s="62"/>
      <c r="J31" s="54"/>
      <c r="K31" s="60"/>
      <c r="L31" s="60"/>
      <c r="M31" s="60"/>
      <c r="N31" s="95"/>
    </row>
    <row r="32" spans="1:14" s="2" customFormat="1" ht="17.25" customHeight="1" x14ac:dyDescent="0.2">
      <c r="A32" s="97">
        <v>16</v>
      </c>
      <c r="B32" s="37" t="s">
        <v>72</v>
      </c>
      <c r="C32" s="35"/>
      <c r="D32" s="61">
        <f>SUM(D33:D45)</f>
        <v>289082767311.55005</v>
      </c>
      <c r="E32" s="61">
        <f t="shared" ref="E32:F32" si="11">SUM(E33:E45)</f>
        <v>289048761677.05005</v>
      </c>
      <c r="F32" s="61">
        <f t="shared" si="11"/>
        <v>34005634.499998093</v>
      </c>
      <c r="G32" s="108">
        <f>+F32/E32</f>
        <v>1.1764670536105631E-4</v>
      </c>
      <c r="H32" s="33"/>
      <c r="I32" s="32" t="s">
        <v>96</v>
      </c>
      <c r="J32" s="113"/>
      <c r="K32" s="110">
        <f>+K34+K37</f>
        <v>510493596</v>
      </c>
      <c r="L32" s="110">
        <f t="shared" ref="L32:M32" si="12">+L34+L37</f>
        <v>507393963</v>
      </c>
      <c r="M32" s="110">
        <f t="shared" si="12"/>
        <v>3099633</v>
      </c>
      <c r="N32" s="112">
        <f>+M32/L32</f>
        <v>6.1089276302642966E-3</v>
      </c>
    </row>
    <row r="33" spans="1:14" s="2" customFormat="1" ht="16.5" customHeight="1" x14ac:dyDescent="0.2">
      <c r="A33" s="99">
        <v>1605</v>
      </c>
      <c r="B33" s="33" t="s">
        <v>14</v>
      </c>
      <c r="C33" s="54"/>
      <c r="D33" s="172">
        <v>238583643185.28</v>
      </c>
      <c r="E33" s="172">
        <v>238583643185.28</v>
      </c>
      <c r="F33" s="60">
        <f t="shared" ref="F33:F45" si="13">+D33-E33</f>
        <v>0</v>
      </c>
      <c r="G33" s="109">
        <f t="shared" ref="G33:G43" si="14">+F33/E33</f>
        <v>0</v>
      </c>
      <c r="H33" s="38"/>
      <c r="I33" s="62"/>
      <c r="J33" s="54"/>
      <c r="K33" s="60"/>
      <c r="L33" s="60"/>
      <c r="M33" s="60"/>
      <c r="N33" s="95"/>
    </row>
    <row r="34" spans="1:14" s="2" customFormat="1" ht="21.75" customHeight="1" x14ac:dyDescent="0.2">
      <c r="A34" s="99">
        <v>1615</v>
      </c>
      <c r="B34" s="62" t="s">
        <v>73</v>
      </c>
      <c r="C34" s="136"/>
      <c r="D34" s="60">
        <v>249733128.78</v>
      </c>
      <c r="E34" s="60">
        <v>249733128.78</v>
      </c>
      <c r="F34" s="60">
        <f t="shared" si="13"/>
        <v>0</v>
      </c>
      <c r="G34" s="109">
        <f t="shared" si="14"/>
        <v>0</v>
      </c>
      <c r="H34" s="37">
        <v>25</v>
      </c>
      <c r="I34" s="73" t="s">
        <v>92</v>
      </c>
      <c r="J34" s="35"/>
      <c r="K34" s="61">
        <f>SUM(K35:K36)</f>
        <v>466975722</v>
      </c>
      <c r="L34" s="61">
        <f>SUM(L35:L36)</f>
        <v>448258063</v>
      </c>
      <c r="M34" s="61">
        <f>SUM(M35:M36)</f>
        <v>18717659</v>
      </c>
      <c r="N34" s="94">
        <f>+M34/L34</f>
        <v>4.1756435734207863E-2</v>
      </c>
    </row>
    <row r="35" spans="1:14" s="2" customFormat="1" ht="24" customHeight="1" x14ac:dyDescent="0.2">
      <c r="A35" s="99">
        <v>1635</v>
      </c>
      <c r="B35" s="62" t="s">
        <v>16</v>
      </c>
      <c r="C35" s="136"/>
      <c r="D35" s="172">
        <v>85531851</v>
      </c>
      <c r="E35" s="60">
        <v>8426351</v>
      </c>
      <c r="F35" s="60">
        <f t="shared" si="13"/>
        <v>77105500</v>
      </c>
      <c r="G35" s="109">
        <f t="shared" si="14"/>
        <v>9.1505207888918942</v>
      </c>
      <c r="H35" s="38">
        <v>2512</v>
      </c>
      <c r="I35" s="62" t="s">
        <v>97</v>
      </c>
      <c r="J35" s="54"/>
      <c r="K35" s="172">
        <v>466975722</v>
      </c>
      <c r="L35" s="60">
        <v>448258063</v>
      </c>
      <c r="M35" s="60">
        <f>+K35-L35</f>
        <v>18717659</v>
      </c>
      <c r="N35" s="95">
        <f>+M35/L35</f>
        <v>4.1756435734207863E-2</v>
      </c>
    </row>
    <row r="36" spans="1:14" s="2" customFormat="1" ht="23.25" customHeight="1" x14ac:dyDescent="0.2">
      <c r="A36" s="99">
        <v>1637</v>
      </c>
      <c r="B36" s="62" t="s">
        <v>74</v>
      </c>
      <c r="C36" s="136"/>
      <c r="D36" s="172">
        <v>101325842</v>
      </c>
      <c r="E36" s="60">
        <v>88638080</v>
      </c>
      <c r="F36" s="60">
        <f t="shared" si="13"/>
        <v>12687762</v>
      </c>
      <c r="G36" s="109">
        <f t="shared" si="14"/>
        <v>0.14314120973739503</v>
      </c>
      <c r="H36" s="132"/>
      <c r="I36" s="62"/>
      <c r="J36" s="54"/>
      <c r="K36" s="60"/>
      <c r="L36" s="60"/>
      <c r="M36" s="60"/>
      <c r="N36" s="95"/>
    </row>
    <row r="37" spans="1:14" s="2" customFormat="1" ht="16.5" customHeight="1" x14ac:dyDescent="0.2">
      <c r="A37" s="99">
        <v>1640</v>
      </c>
      <c r="B37" s="62" t="s">
        <v>17</v>
      </c>
      <c r="C37" s="54"/>
      <c r="D37" s="172">
        <v>45764095273.839996</v>
      </c>
      <c r="E37" s="172">
        <v>45764095273.839996</v>
      </c>
      <c r="F37" s="60">
        <f t="shared" si="13"/>
        <v>0</v>
      </c>
      <c r="G37" s="109">
        <f t="shared" si="14"/>
        <v>0</v>
      </c>
      <c r="H37" s="37">
        <v>27</v>
      </c>
      <c r="I37" s="36" t="s">
        <v>94</v>
      </c>
      <c r="J37" s="35"/>
      <c r="K37" s="61">
        <f>+K38</f>
        <v>43517874</v>
      </c>
      <c r="L37" s="61">
        <f>+L38</f>
        <v>59135900</v>
      </c>
      <c r="M37" s="61">
        <f>SUM(M38:M39)</f>
        <v>-15618026</v>
      </c>
      <c r="N37" s="94">
        <f>+M37/L37</f>
        <v>-0.26410397068447422</v>
      </c>
    </row>
    <row r="38" spans="1:14" s="2" customFormat="1" ht="16.5" customHeight="1" x14ac:dyDescent="0.2">
      <c r="A38" s="99">
        <v>1655</v>
      </c>
      <c r="B38" s="62" t="s">
        <v>19</v>
      </c>
      <c r="C38" s="136"/>
      <c r="D38" s="172">
        <v>1944828209.9000001</v>
      </c>
      <c r="E38" s="60">
        <v>1927647414.9000001</v>
      </c>
      <c r="F38" s="60">
        <f t="shared" si="13"/>
        <v>17180795</v>
      </c>
      <c r="G38" s="109">
        <f t="shared" si="14"/>
        <v>8.9128306697577684E-3</v>
      </c>
      <c r="H38" s="38">
        <v>2701</v>
      </c>
      <c r="I38" s="62" t="s">
        <v>28</v>
      </c>
      <c r="J38" s="54"/>
      <c r="K38" s="60">
        <v>43517874</v>
      </c>
      <c r="L38" s="60">
        <v>59135900</v>
      </c>
      <c r="M38" s="60">
        <f>+K38-L38</f>
        <v>-15618026</v>
      </c>
      <c r="N38" s="95">
        <f>+M38/L38</f>
        <v>-0.26410397068447422</v>
      </c>
    </row>
    <row r="39" spans="1:14" s="2" customFormat="1" ht="18" customHeight="1" x14ac:dyDescent="0.2">
      <c r="A39" s="99">
        <v>1660</v>
      </c>
      <c r="B39" s="62" t="s">
        <v>75</v>
      </c>
      <c r="C39" s="136"/>
      <c r="D39" s="172">
        <v>2544049053.46</v>
      </c>
      <c r="E39" s="60">
        <v>2527931594.46</v>
      </c>
      <c r="F39" s="60">
        <f t="shared" si="13"/>
        <v>16117459</v>
      </c>
      <c r="G39" s="109">
        <f t="shared" si="14"/>
        <v>6.3757496584645138E-3</v>
      </c>
      <c r="H39" s="33"/>
      <c r="I39" s="33"/>
      <c r="J39" s="54"/>
      <c r="K39" s="60"/>
      <c r="L39" s="60"/>
      <c r="M39" s="60"/>
      <c r="N39" s="95"/>
    </row>
    <row r="40" spans="1:14" s="2" customFormat="1" ht="24.95" customHeight="1" x14ac:dyDescent="0.2">
      <c r="A40" s="99">
        <v>1665</v>
      </c>
      <c r="B40" s="62" t="s">
        <v>76</v>
      </c>
      <c r="C40" s="136"/>
      <c r="D40" s="172">
        <v>1196149975.23</v>
      </c>
      <c r="E40" s="60">
        <v>1145459638.23</v>
      </c>
      <c r="F40" s="60">
        <f t="shared" si="13"/>
        <v>50690337</v>
      </c>
      <c r="G40" s="109">
        <f t="shared" si="14"/>
        <v>4.4253272056209936E-2</v>
      </c>
      <c r="H40" s="33"/>
      <c r="I40" s="32" t="s">
        <v>13</v>
      </c>
      <c r="J40" s="35"/>
      <c r="K40" s="110">
        <f>+K9+K32</f>
        <v>19445566051.310001</v>
      </c>
      <c r="L40" s="110">
        <f t="shared" ref="L40:M40" si="15">+L9+L32</f>
        <v>22374383915.540001</v>
      </c>
      <c r="M40" s="110">
        <f t="shared" si="15"/>
        <v>-2928817864.2299995</v>
      </c>
      <c r="N40" s="112">
        <f>+M40/L40</f>
        <v>-0.13090049206654605</v>
      </c>
    </row>
    <row r="41" spans="1:14" s="2" customFormat="1" ht="24" customHeight="1" x14ac:dyDescent="0.2">
      <c r="A41" s="99">
        <v>1670</v>
      </c>
      <c r="B41" s="62" t="s">
        <v>77</v>
      </c>
      <c r="C41" s="136"/>
      <c r="D41" s="172">
        <v>12526706240.18</v>
      </c>
      <c r="E41" s="60">
        <v>12062606656.030001</v>
      </c>
      <c r="F41" s="60">
        <f t="shared" si="13"/>
        <v>464099584.14999962</v>
      </c>
      <c r="G41" s="109">
        <f t="shared" si="14"/>
        <v>3.8474236737048868E-2</v>
      </c>
      <c r="H41" s="33"/>
      <c r="I41" s="32"/>
      <c r="J41" s="35"/>
      <c r="K41" s="159"/>
      <c r="L41" s="159"/>
      <c r="M41" s="159"/>
      <c r="N41" s="160"/>
    </row>
    <row r="42" spans="1:14" s="2" customFormat="1" ht="24" customHeight="1" x14ac:dyDescent="0.2">
      <c r="A42" s="99">
        <v>1675</v>
      </c>
      <c r="B42" s="62" t="s">
        <v>78</v>
      </c>
      <c r="C42" s="136"/>
      <c r="D42" s="172">
        <v>1929741121</v>
      </c>
      <c r="E42" s="60">
        <v>1929741121</v>
      </c>
      <c r="F42" s="60">
        <f t="shared" si="13"/>
        <v>0</v>
      </c>
      <c r="G42" s="109">
        <f t="shared" si="14"/>
        <v>0</v>
      </c>
      <c r="H42" s="33"/>
      <c r="I42" s="32"/>
      <c r="J42" s="35"/>
      <c r="K42" s="61"/>
      <c r="L42" s="61"/>
      <c r="M42" s="61"/>
      <c r="N42" s="94"/>
    </row>
    <row r="43" spans="1:14" s="2" customFormat="1" ht="21.95" customHeight="1" x14ac:dyDescent="0.2">
      <c r="A43" s="99">
        <v>1680</v>
      </c>
      <c r="B43" s="62" t="s">
        <v>79</v>
      </c>
      <c r="C43" s="136"/>
      <c r="D43" s="172">
        <v>550476931.42999995</v>
      </c>
      <c r="E43" s="60">
        <v>421976175.43000001</v>
      </c>
      <c r="F43" s="60">
        <f t="shared" si="13"/>
        <v>128500755.99999994</v>
      </c>
      <c r="G43" s="109">
        <f t="shared" si="14"/>
        <v>0.30452135329454499</v>
      </c>
      <c r="H43" s="39"/>
      <c r="I43" s="33"/>
      <c r="J43" s="54"/>
      <c r="K43" s="161"/>
      <c r="L43" s="161"/>
      <c r="M43" s="161"/>
      <c r="N43" s="162"/>
    </row>
    <row r="44" spans="1:14" s="2" customFormat="1" ht="20.25" customHeight="1" x14ac:dyDescent="0.2">
      <c r="A44" s="99">
        <v>1681</v>
      </c>
      <c r="B44" s="62" t="s">
        <v>23</v>
      </c>
      <c r="C44" s="136"/>
      <c r="D44" s="172">
        <v>1432588454.6700001</v>
      </c>
      <c r="E44" s="60">
        <v>1425540389.6700001</v>
      </c>
      <c r="F44" s="60">
        <f t="shared" si="13"/>
        <v>7048065</v>
      </c>
      <c r="G44" s="109">
        <f>+F44/E44</f>
        <v>4.9441356071514495E-3</v>
      </c>
      <c r="H44" s="33"/>
      <c r="I44" s="164" t="s">
        <v>15</v>
      </c>
      <c r="J44" s="35"/>
      <c r="K44" s="110">
        <f>+K46</f>
        <v>503770177900.53998</v>
      </c>
      <c r="L44" s="110">
        <f>+L46</f>
        <v>494146369035.02002</v>
      </c>
      <c r="M44" s="110">
        <f>+M46</f>
        <v>9623808865.5199776</v>
      </c>
      <c r="N44" s="112">
        <f>+M44/L44</f>
        <v>1.9475623962012641E-2</v>
      </c>
    </row>
    <row r="45" spans="1:14" s="2" customFormat="1" ht="25.5" customHeight="1" x14ac:dyDescent="0.2">
      <c r="A45" s="92">
        <v>1685</v>
      </c>
      <c r="B45" s="62" t="s">
        <v>80</v>
      </c>
      <c r="C45" s="54"/>
      <c r="D45" s="172">
        <v>-17826101955.220001</v>
      </c>
      <c r="E45" s="60">
        <v>-17086677331.57</v>
      </c>
      <c r="F45" s="60">
        <f t="shared" si="13"/>
        <v>-739424623.65000153</v>
      </c>
      <c r="G45" s="109">
        <f>+F45/E45</f>
        <v>4.3274921700769305E-2</v>
      </c>
      <c r="H45" s="39"/>
      <c r="I45" s="33"/>
      <c r="J45" s="54"/>
      <c r="K45" s="61"/>
      <c r="L45" s="61"/>
      <c r="M45" s="61"/>
      <c r="N45" s="100"/>
    </row>
    <row r="46" spans="1:14" s="2" customFormat="1" ht="33.75" x14ac:dyDescent="0.2">
      <c r="A46" s="97">
        <v>17</v>
      </c>
      <c r="B46" s="123" t="s">
        <v>21</v>
      </c>
      <c r="C46" s="35"/>
      <c r="D46" s="61">
        <f>+D47</f>
        <v>46206747.32</v>
      </c>
      <c r="E46" s="61">
        <f>+E47</f>
        <v>46206747.32</v>
      </c>
      <c r="F46" s="61">
        <f>+F47</f>
        <v>0</v>
      </c>
      <c r="G46" s="108">
        <f>+F46/E46</f>
        <v>0</v>
      </c>
      <c r="H46" s="37">
        <v>31</v>
      </c>
      <c r="I46" s="123" t="s">
        <v>107</v>
      </c>
      <c r="J46" s="35"/>
      <c r="K46" s="61">
        <f>SUM(K47:K50)</f>
        <v>503770177900.53998</v>
      </c>
      <c r="L46" s="61">
        <f>SUM(L47:L50)</f>
        <v>494146369035.02002</v>
      </c>
      <c r="M46" s="61">
        <f>SUM(M47:M50)</f>
        <v>9623808865.5199776</v>
      </c>
      <c r="N46" s="94">
        <f t="shared" ref="N46:N48" si="16">+M46/L46</f>
        <v>1.9475623962012641E-2</v>
      </c>
    </row>
    <row r="47" spans="1:14" s="2" customFormat="1" ht="21.75" customHeight="1" x14ac:dyDescent="0.2">
      <c r="A47" s="99">
        <v>1715</v>
      </c>
      <c r="B47" s="40" t="s">
        <v>22</v>
      </c>
      <c r="C47" s="55"/>
      <c r="D47" s="60">
        <v>46206747.32</v>
      </c>
      <c r="E47" s="60">
        <v>46206747.32</v>
      </c>
      <c r="F47" s="60">
        <f>+D47-E47</f>
        <v>0</v>
      </c>
      <c r="G47" s="109">
        <f>+F47/E47</f>
        <v>0</v>
      </c>
      <c r="H47" s="38">
        <v>3105</v>
      </c>
      <c r="I47" s="62" t="s">
        <v>18</v>
      </c>
      <c r="J47" s="54"/>
      <c r="K47" s="172">
        <v>44239962579.480003</v>
      </c>
      <c r="L47" s="60">
        <v>44239962579.480003</v>
      </c>
      <c r="M47" s="60">
        <f>+K47-L47</f>
        <v>0</v>
      </c>
      <c r="N47" s="95">
        <f>+M47/L47</f>
        <v>0</v>
      </c>
    </row>
    <row r="48" spans="1:14" s="2" customFormat="1" ht="21.95" customHeight="1" x14ac:dyDescent="0.2">
      <c r="A48" s="97">
        <v>19</v>
      </c>
      <c r="B48" s="36" t="s">
        <v>11</v>
      </c>
      <c r="C48" s="35"/>
      <c r="D48" s="61">
        <f>SUM(D49:D52)</f>
        <v>1992198111.9199998</v>
      </c>
      <c r="E48" s="61">
        <f>SUM(E49:E52)</f>
        <v>2075178996</v>
      </c>
      <c r="F48" s="61">
        <f>SUM(F49:F52)</f>
        <v>-82980884.080000013</v>
      </c>
      <c r="G48" s="108">
        <f t="shared" ref="G48" si="17">+F48/E48</f>
        <v>-3.9987338075389817E-2</v>
      </c>
      <c r="H48" s="38">
        <v>3109</v>
      </c>
      <c r="I48" s="62" t="s">
        <v>108</v>
      </c>
      <c r="J48" s="54"/>
      <c r="K48" s="172">
        <v>429957078676.41998</v>
      </c>
      <c r="L48" s="60">
        <v>429391274570.94</v>
      </c>
      <c r="M48" s="60">
        <f>+K48-L48</f>
        <v>565804105.47998047</v>
      </c>
      <c r="N48" s="95">
        <f t="shared" si="16"/>
        <v>1.3176888748970227E-3</v>
      </c>
    </row>
    <row r="49" spans="1:14" s="2" customFormat="1" ht="24" customHeight="1" x14ac:dyDescent="0.2">
      <c r="A49" s="99">
        <v>1905</v>
      </c>
      <c r="B49" s="62" t="s">
        <v>184</v>
      </c>
      <c r="C49" s="54"/>
      <c r="D49" s="172">
        <v>32715806.66</v>
      </c>
      <c r="E49" s="172">
        <v>0</v>
      </c>
      <c r="F49" s="60">
        <f>+D49-E49</f>
        <v>32715806.66</v>
      </c>
      <c r="G49" s="163" t="s">
        <v>6</v>
      </c>
      <c r="H49" s="38">
        <v>3110</v>
      </c>
      <c r="I49" s="62" t="s">
        <v>20</v>
      </c>
      <c r="J49" s="54"/>
      <c r="K49" s="60">
        <f>+'EST RESUL JUNIO 2024-2023'!D76</f>
        <v>29573136644.640003</v>
      </c>
      <c r="L49" s="60">
        <v>20515131884.600006</v>
      </c>
      <c r="M49" s="60">
        <f>+K49-L49</f>
        <v>9058004760.0399971</v>
      </c>
      <c r="N49" s="95">
        <f>+M49/L49</f>
        <v>0.44152798095534179</v>
      </c>
    </row>
    <row r="50" spans="1:14" s="2" customFormat="1" ht="24.75" customHeight="1" x14ac:dyDescent="0.2">
      <c r="A50" s="99">
        <v>1909</v>
      </c>
      <c r="B50" s="62" t="s">
        <v>81</v>
      </c>
      <c r="C50" s="54"/>
      <c r="D50" s="172">
        <v>1263704</v>
      </c>
      <c r="E50" s="172">
        <v>1263704</v>
      </c>
      <c r="F50" s="60">
        <f>+D50-E50</f>
        <v>0</v>
      </c>
      <c r="G50" s="109">
        <f t="shared" ref="G50:G52" si="18">+F50/E50</f>
        <v>0</v>
      </c>
      <c r="H50" s="38"/>
      <c r="I50" s="62"/>
      <c r="J50" s="54"/>
      <c r="K50" s="60"/>
      <c r="L50" s="60"/>
      <c r="M50" s="60"/>
      <c r="N50" s="95"/>
    </row>
    <row r="51" spans="1:14" s="2" customFormat="1" ht="22.5" customHeight="1" x14ac:dyDescent="0.2">
      <c r="A51" s="99">
        <v>1970</v>
      </c>
      <c r="B51" s="62" t="s">
        <v>82</v>
      </c>
      <c r="C51" s="54"/>
      <c r="D51" s="172">
        <v>3163011364.6700001</v>
      </c>
      <c r="E51" s="60">
        <v>3163011364.6700001</v>
      </c>
      <c r="F51" s="60">
        <f>+D51-E51</f>
        <v>0</v>
      </c>
      <c r="G51" s="109">
        <f t="shared" si="18"/>
        <v>0</v>
      </c>
      <c r="H51" s="33"/>
      <c r="I51" s="33"/>
      <c r="J51" s="54"/>
      <c r="K51" s="60"/>
      <c r="L51" s="60"/>
      <c r="M51" s="60"/>
      <c r="N51" s="100"/>
    </row>
    <row r="52" spans="1:14" s="2" customFormat="1" ht="24" customHeight="1" x14ac:dyDescent="0.2">
      <c r="A52" s="92">
        <v>1975</v>
      </c>
      <c r="B52" s="62" t="s">
        <v>83</v>
      </c>
      <c r="C52" s="54"/>
      <c r="D52" s="172">
        <v>-1204792763.4100001</v>
      </c>
      <c r="E52" s="60">
        <v>-1089096072.6700001</v>
      </c>
      <c r="F52" s="60">
        <f>+D52-E52</f>
        <v>-115696690.74000001</v>
      </c>
      <c r="G52" s="109">
        <f t="shared" si="18"/>
        <v>0.10623185010332556</v>
      </c>
      <c r="H52" s="33"/>
      <c r="I52" s="33"/>
      <c r="J52" s="54"/>
      <c r="K52" s="60"/>
      <c r="L52" s="60"/>
      <c r="M52" s="60"/>
      <c r="N52" s="100"/>
    </row>
    <row r="53" spans="1:14" s="2" customFormat="1" ht="27" customHeight="1" thickBot="1" x14ac:dyDescent="0.25">
      <c r="A53" s="116"/>
      <c r="B53" s="117" t="s">
        <v>24</v>
      </c>
      <c r="C53" s="118"/>
      <c r="D53" s="119">
        <f>+D9+D28</f>
        <v>523215743951.85004</v>
      </c>
      <c r="E53" s="119">
        <f>+E9+E28</f>
        <v>516520752950.56006</v>
      </c>
      <c r="F53" s="119">
        <f>+F9+F28</f>
        <v>6694991001.2899895</v>
      </c>
      <c r="G53" s="120">
        <f>+F53/E53</f>
        <v>1.2961707662365341E-2</v>
      </c>
      <c r="H53" s="121"/>
      <c r="I53" s="117" t="s">
        <v>25</v>
      </c>
      <c r="J53" s="118"/>
      <c r="K53" s="119">
        <f>+K40+K44</f>
        <v>523215743951.84998</v>
      </c>
      <c r="L53" s="119">
        <f>+L40+L44</f>
        <v>516520752950.56</v>
      </c>
      <c r="M53" s="119">
        <f>+M40+M44</f>
        <v>6694991001.289978</v>
      </c>
      <c r="N53" s="122">
        <f>+M53/L53</f>
        <v>1.296170766236532E-2</v>
      </c>
    </row>
    <row r="54" spans="1:14" s="2" customFormat="1" ht="27" customHeight="1" x14ac:dyDescent="0.2">
      <c r="A54" s="127">
        <v>8</v>
      </c>
      <c r="B54" s="124" t="s">
        <v>26</v>
      </c>
      <c r="C54" s="125"/>
      <c r="D54" s="126">
        <f>+D55+D61+D58</f>
        <v>0</v>
      </c>
      <c r="E54" s="126">
        <f>+E55+E61+E58</f>
        <v>0</v>
      </c>
      <c r="F54" s="126">
        <f>+F55+F61+F58</f>
        <v>0</v>
      </c>
      <c r="G54" s="148">
        <v>0</v>
      </c>
      <c r="H54" s="149">
        <v>9</v>
      </c>
      <c r="I54" s="137" t="s">
        <v>27</v>
      </c>
      <c r="J54" s="125"/>
      <c r="K54" s="126">
        <f>+K55+K59+K61</f>
        <v>0</v>
      </c>
      <c r="L54" s="126">
        <f>+L55+L59+L61</f>
        <v>0</v>
      </c>
      <c r="M54" s="126">
        <f>+M55+M59+M61</f>
        <v>-2.384185791015625E-7</v>
      </c>
      <c r="N54" s="128">
        <v>0</v>
      </c>
    </row>
    <row r="55" spans="1:14" s="2" customFormat="1" ht="20.25" customHeight="1" x14ac:dyDescent="0.2">
      <c r="A55" s="97">
        <v>81</v>
      </c>
      <c r="B55" s="32" t="s">
        <v>98</v>
      </c>
      <c r="C55" s="35"/>
      <c r="D55" s="61">
        <f>SUM(D56:D57)</f>
        <v>622396705.27999997</v>
      </c>
      <c r="E55" s="61">
        <f t="shared" ref="E55:F55" si="19">SUM(E56:E57)</f>
        <v>1130850259.28</v>
      </c>
      <c r="F55" s="61">
        <f t="shared" si="19"/>
        <v>-508453554</v>
      </c>
      <c r="G55" s="147">
        <f>+F55/E55</f>
        <v>-0.44962058400528365</v>
      </c>
      <c r="H55" s="150">
        <v>91</v>
      </c>
      <c r="I55" s="36" t="s">
        <v>102</v>
      </c>
      <c r="J55" s="35"/>
      <c r="K55" s="61">
        <f>SUM(K56:K58)</f>
        <v>4532675674.3500004</v>
      </c>
      <c r="L55" s="61">
        <f>SUM(L56:L58)</f>
        <v>4735993978.1300001</v>
      </c>
      <c r="M55" s="61">
        <f>SUM(M56:M58)</f>
        <v>-203318303.77999997</v>
      </c>
      <c r="N55" s="94">
        <f>+M55/L55</f>
        <v>-4.2930439675153448E-2</v>
      </c>
    </row>
    <row r="56" spans="1:14" s="2" customFormat="1" ht="21.75" customHeight="1" x14ac:dyDescent="0.2">
      <c r="A56" s="96">
        <v>8120</v>
      </c>
      <c r="B56" s="62" t="s">
        <v>99</v>
      </c>
      <c r="C56" s="54"/>
      <c r="D56" s="60">
        <v>13544742</v>
      </c>
      <c r="E56" s="60">
        <v>13544742</v>
      </c>
      <c r="F56" s="60">
        <f>+D56-E56</f>
        <v>0</v>
      </c>
      <c r="G56" s="142">
        <f>+F56/E56</f>
        <v>0</v>
      </c>
      <c r="H56" s="145">
        <v>9120</v>
      </c>
      <c r="I56" s="62" t="s">
        <v>99</v>
      </c>
      <c r="J56" s="54"/>
      <c r="K56" s="172">
        <v>233479252</v>
      </c>
      <c r="L56" s="60">
        <v>258091886</v>
      </c>
      <c r="M56" s="60">
        <f>+K56-L56</f>
        <v>-24612634</v>
      </c>
      <c r="N56" s="95">
        <f t="shared" ref="N56:N60" si="20">+M56/L56</f>
        <v>-9.536384262773763E-2</v>
      </c>
    </row>
    <row r="57" spans="1:14" s="2" customFormat="1" ht="24" customHeight="1" x14ac:dyDescent="0.2">
      <c r="A57" s="96">
        <v>8190</v>
      </c>
      <c r="B57" s="62" t="s">
        <v>100</v>
      </c>
      <c r="C57" s="54"/>
      <c r="D57" s="172">
        <v>608851963.27999997</v>
      </c>
      <c r="E57" s="60">
        <v>1117305517.28</v>
      </c>
      <c r="F57" s="60">
        <f>+D57-E57</f>
        <v>-508453554</v>
      </c>
      <c r="G57" s="142">
        <f>+F57/E57</f>
        <v>-0.45507119237878074</v>
      </c>
      <c r="H57" s="145">
        <v>9128</v>
      </c>
      <c r="I57" s="62" t="s">
        <v>103</v>
      </c>
      <c r="J57" s="54"/>
      <c r="K57" s="172">
        <v>320950061.35000002</v>
      </c>
      <c r="L57" s="60">
        <v>781853198.13</v>
      </c>
      <c r="M57" s="60">
        <f>+K57-L57</f>
        <v>-460903136.77999997</v>
      </c>
      <c r="N57" s="95">
        <f t="shared" si="20"/>
        <v>-0.58950086522938905</v>
      </c>
    </row>
    <row r="58" spans="1:14" s="2" customFormat="1" ht="22.5" x14ac:dyDescent="0.2">
      <c r="A58" s="97"/>
      <c r="B58" s="73"/>
      <c r="C58" s="54"/>
      <c r="D58" s="64"/>
      <c r="E58" s="64"/>
      <c r="F58" s="64"/>
      <c r="G58" s="131"/>
      <c r="H58" s="145">
        <v>9190</v>
      </c>
      <c r="I58" s="62" t="s">
        <v>158</v>
      </c>
      <c r="J58" s="54"/>
      <c r="K58" s="172">
        <v>3978246361</v>
      </c>
      <c r="L58" s="60">
        <v>3696048894</v>
      </c>
      <c r="M58" s="60">
        <f>+K58-L58</f>
        <v>282197467</v>
      </c>
      <c r="N58" s="98">
        <f t="shared" si="20"/>
        <v>7.6351118476302285E-2</v>
      </c>
    </row>
    <row r="59" spans="1:14" s="2" customFormat="1" ht="20.25" customHeight="1" x14ac:dyDescent="0.2">
      <c r="A59" s="97"/>
      <c r="B59" s="73"/>
      <c r="C59" s="54"/>
      <c r="D59" s="64"/>
      <c r="E59" s="64"/>
      <c r="F59" s="64"/>
      <c r="G59" s="131"/>
      <c r="H59" s="150">
        <v>93</v>
      </c>
      <c r="I59" s="36" t="s">
        <v>169</v>
      </c>
      <c r="J59" s="35"/>
      <c r="K59" s="61">
        <f>SUM(K60)</f>
        <v>289211704.18000001</v>
      </c>
      <c r="L59" s="61">
        <f>SUM(L60)</f>
        <v>228810264.18000001</v>
      </c>
      <c r="M59" s="61">
        <f>SUM(M60)</f>
        <v>60401440</v>
      </c>
      <c r="N59" s="94">
        <f>+M59/L59</f>
        <v>0.26398046528403774</v>
      </c>
    </row>
    <row r="60" spans="1:14" s="2" customFormat="1" ht="21" customHeight="1" x14ac:dyDescent="0.2">
      <c r="A60" s="97"/>
      <c r="B60" s="73"/>
      <c r="C60" s="54"/>
      <c r="D60" s="64"/>
      <c r="E60" s="64"/>
      <c r="F60" s="64"/>
      <c r="G60" s="131"/>
      <c r="H60" s="145">
        <v>9308</v>
      </c>
      <c r="I60" s="62" t="s">
        <v>170</v>
      </c>
      <c r="J60" s="54"/>
      <c r="K60" s="172">
        <v>289211704.18000001</v>
      </c>
      <c r="L60" s="60">
        <v>228810264.18000001</v>
      </c>
      <c r="M60" s="60">
        <f>+K60-L60</f>
        <v>60401440</v>
      </c>
      <c r="N60" s="95">
        <f t="shared" si="20"/>
        <v>0.26398046528403774</v>
      </c>
    </row>
    <row r="61" spans="1:14" s="2" customFormat="1" ht="33" customHeight="1" x14ac:dyDescent="0.2">
      <c r="A61" s="97">
        <v>89</v>
      </c>
      <c r="B61" s="36" t="s">
        <v>156</v>
      </c>
      <c r="C61" s="35"/>
      <c r="D61" s="61">
        <f>SUM(D62:D63)</f>
        <v>-622396705.27999997</v>
      </c>
      <c r="E61" s="61">
        <f>SUM(E62:E63)</f>
        <v>-1130850259.28</v>
      </c>
      <c r="F61" s="61">
        <f>SUM(F62:F63)</f>
        <v>508453554</v>
      </c>
      <c r="G61" s="144">
        <f>+F61/E61</f>
        <v>-0.44962058400528365</v>
      </c>
      <c r="H61" s="146">
        <v>99</v>
      </c>
      <c r="I61" s="73" t="s">
        <v>155</v>
      </c>
      <c r="J61" s="35"/>
      <c r="K61" s="64">
        <f>SUM(K62:K63)</f>
        <v>-4821887378.5300007</v>
      </c>
      <c r="L61" s="64">
        <f>SUM(L62:L63)</f>
        <v>-4964804242.3100004</v>
      </c>
      <c r="M61" s="64">
        <f>SUM(M62:M63)</f>
        <v>142916863.77999973</v>
      </c>
      <c r="N61" s="151">
        <f>+M61/L61</f>
        <v>-2.8786001784735837E-2</v>
      </c>
    </row>
    <row r="62" spans="1:14" s="2" customFormat="1" ht="22.5" x14ac:dyDescent="0.2">
      <c r="A62" s="96">
        <v>8905</v>
      </c>
      <c r="B62" s="62" t="s">
        <v>101</v>
      </c>
      <c r="C62" s="35"/>
      <c r="D62" s="172">
        <v>-622396705.27999997</v>
      </c>
      <c r="E62" s="172">
        <v>-1130850259.28</v>
      </c>
      <c r="F62" s="60">
        <f>+D62-E62</f>
        <v>508453554</v>
      </c>
      <c r="G62" s="152">
        <f>+F62/E62</f>
        <v>-0.44962058400528365</v>
      </c>
      <c r="H62" s="41">
        <v>9905</v>
      </c>
      <c r="I62" s="62" t="s">
        <v>160</v>
      </c>
      <c r="J62" s="35"/>
      <c r="K62" s="172">
        <v>-4532675674.3500004</v>
      </c>
      <c r="L62" s="60">
        <v>-4735993978.1300001</v>
      </c>
      <c r="M62" s="60">
        <f>+K62-L62</f>
        <v>203318303.77999973</v>
      </c>
      <c r="N62" s="98">
        <f t="shared" ref="N62:N63" si="21">+M62/L62</f>
        <v>-4.2930439675153399E-2</v>
      </c>
    </row>
    <row r="63" spans="1:14" s="2" customFormat="1" ht="22.5" x14ac:dyDescent="0.2">
      <c r="A63" s="96"/>
      <c r="B63" s="62"/>
      <c r="C63" s="54"/>
      <c r="D63" s="65"/>
      <c r="E63" s="65"/>
      <c r="F63" s="60"/>
      <c r="G63" s="153"/>
      <c r="H63" s="41">
        <v>9915</v>
      </c>
      <c r="I63" s="62" t="s">
        <v>163</v>
      </c>
      <c r="J63" s="54"/>
      <c r="K63" s="172">
        <v>-289211704.18000001</v>
      </c>
      <c r="L63" s="172">
        <v>-228810264.18000001</v>
      </c>
      <c r="M63" s="60">
        <f>+K63-L63</f>
        <v>-60401440</v>
      </c>
      <c r="N63" s="98">
        <f t="shared" si="21"/>
        <v>0.26398046528403774</v>
      </c>
    </row>
    <row r="64" spans="1:14" x14ac:dyDescent="0.2">
      <c r="A64" s="96"/>
      <c r="B64" s="62"/>
      <c r="C64" s="54"/>
      <c r="D64" s="65"/>
      <c r="E64" s="65"/>
      <c r="F64" s="60"/>
      <c r="G64" s="143"/>
      <c r="H64" s="41"/>
      <c r="I64" s="62"/>
      <c r="J64" s="54"/>
      <c r="K64" s="65"/>
      <c r="L64" s="65"/>
      <c r="M64" s="60"/>
      <c r="N64" s="98"/>
    </row>
    <row r="65" spans="1:14" ht="42.75" customHeight="1" x14ac:dyDescent="0.2">
      <c r="A65" s="179" t="s">
        <v>190</v>
      </c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1"/>
    </row>
  </sheetData>
  <mergeCells count="14">
    <mergeCell ref="A65:N65"/>
    <mergeCell ref="A1:N1"/>
    <mergeCell ref="A2:N2"/>
    <mergeCell ref="A3:N3"/>
    <mergeCell ref="A4:N4"/>
    <mergeCell ref="A5:N5"/>
    <mergeCell ref="A6:A7"/>
    <mergeCell ref="B6:B7"/>
    <mergeCell ref="C6:C7"/>
    <mergeCell ref="G6:G7"/>
    <mergeCell ref="H6:H7"/>
    <mergeCell ref="I6:I7"/>
    <mergeCell ref="J6:J7"/>
    <mergeCell ref="N6:N7"/>
  </mergeCells>
  <printOptions horizontalCentered="1"/>
  <pageMargins left="0.35433070866141736" right="0" top="0.39370078740157483" bottom="0.39370078740157483" header="0" footer="0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E4EC1-6B1F-4ABD-82BB-DF4874E28F08}">
  <dimension ref="A1:AD85"/>
  <sheetViews>
    <sheetView topLeftCell="A43" zoomScaleNormal="100" workbookViewId="0">
      <selection activeCell="Y53" sqref="Y53:Z53"/>
    </sheetView>
  </sheetViews>
  <sheetFormatPr baseColWidth="10" defaultColWidth="11.42578125" defaultRowHeight="12.75" x14ac:dyDescent="0.2"/>
  <cols>
    <col min="1" max="1" width="5.140625" style="67" customWidth="1"/>
    <col min="2" max="2" width="25.42578125" style="67" customWidth="1"/>
    <col min="3" max="3" width="1.140625" style="57" customWidth="1"/>
    <col min="4" max="4" width="17.85546875" style="14" customWidth="1"/>
    <col min="5" max="5" width="18.28515625" style="14" customWidth="1"/>
    <col min="6" max="6" width="28" style="14" hidden="1" customWidth="1"/>
    <col min="7" max="7" width="10.85546875" style="14" customWidth="1"/>
    <col min="8" max="8" width="4.42578125" style="67" bestFit="1" customWidth="1"/>
    <col min="9" max="9" width="22.28515625" style="67" customWidth="1"/>
    <col min="10" max="10" width="2" style="57" customWidth="1"/>
    <col min="11" max="11" width="14.42578125" style="21" customWidth="1"/>
    <col min="12" max="12" width="14" style="14" customWidth="1"/>
    <col min="13" max="13" width="13.28515625" style="14" hidden="1" customWidth="1"/>
    <col min="14" max="14" width="7.42578125" style="67" customWidth="1"/>
    <col min="15" max="15" width="6.140625" style="67" hidden="1" customWidth="1"/>
    <col min="16" max="17" width="6.5703125" style="67" hidden="1" customWidth="1"/>
    <col min="18" max="18" width="7.85546875" style="67" hidden="1" customWidth="1"/>
    <col min="19" max="19" width="7" style="67" hidden="1" customWidth="1"/>
    <col min="20" max="22" width="11.42578125" style="67" hidden="1" customWidth="1"/>
    <col min="23" max="23" width="7.85546875" style="67" customWidth="1"/>
    <col min="24" max="24" width="4.85546875" style="67" customWidth="1"/>
    <col min="25" max="16384" width="11.42578125" style="67"/>
  </cols>
  <sheetData>
    <row r="1" spans="1:25" s="1" customFormat="1" ht="18" x14ac:dyDescent="0.25">
      <c r="A1" s="187" t="s">
        <v>166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9"/>
    </row>
    <row r="2" spans="1:25" s="1" customFormat="1" ht="18" x14ac:dyDescent="0.25">
      <c r="A2" s="190" t="s">
        <v>159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2"/>
    </row>
    <row r="3" spans="1:25" s="1" customFormat="1" ht="18" x14ac:dyDescent="0.25">
      <c r="A3" s="190" t="s">
        <v>165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2"/>
    </row>
    <row r="4" spans="1:25" s="1" customFormat="1" ht="18" x14ac:dyDescent="0.25">
      <c r="A4" s="190" t="s">
        <v>178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2"/>
    </row>
    <row r="5" spans="1:25" s="1" customFormat="1" ht="18" x14ac:dyDescent="0.25">
      <c r="A5" s="193" t="s">
        <v>59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5"/>
    </row>
    <row r="6" spans="1:25" s="2" customFormat="1" ht="14.25" customHeight="1" x14ac:dyDescent="0.2">
      <c r="A6" s="196" t="s">
        <v>0</v>
      </c>
      <c r="B6" s="197" t="s">
        <v>37</v>
      </c>
      <c r="C6" s="197"/>
      <c r="D6" s="76">
        <v>2023</v>
      </c>
      <c r="E6" s="76">
        <v>2023</v>
      </c>
      <c r="F6" s="35" t="s">
        <v>2</v>
      </c>
      <c r="G6" s="198" t="s">
        <v>142</v>
      </c>
      <c r="H6" s="199" t="s">
        <v>0</v>
      </c>
      <c r="I6" s="197" t="s">
        <v>37</v>
      </c>
      <c r="J6" s="197"/>
      <c r="K6" s="76">
        <v>2023</v>
      </c>
      <c r="L6" s="76">
        <v>2023</v>
      </c>
      <c r="M6" s="35" t="s">
        <v>2</v>
      </c>
      <c r="N6" s="200" t="s">
        <v>142</v>
      </c>
      <c r="P6" s="176" t="s">
        <v>1</v>
      </c>
      <c r="Q6" s="176"/>
      <c r="R6" s="176" t="s">
        <v>4</v>
      </c>
      <c r="S6" s="176"/>
    </row>
    <row r="7" spans="1:25" s="2" customFormat="1" ht="12" customHeight="1" x14ac:dyDescent="0.2">
      <c r="A7" s="196"/>
      <c r="B7" s="197"/>
      <c r="C7" s="197"/>
      <c r="D7" s="76" t="s">
        <v>173</v>
      </c>
      <c r="E7" s="76" t="s">
        <v>177</v>
      </c>
      <c r="F7" s="35" t="s">
        <v>5</v>
      </c>
      <c r="G7" s="198"/>
      <c r="H7" s="199"/>
      <c r="I7" s="197"/>
      <c r="J7" s="197"/>
      <c r="K7" s="76" t="s">
        <v>173</v>
      </c>
      <c r="L7" s="76" t="s">
        <v>177</v>
      </c>
      <c r="M7" s="35" t="s">
        <v>5</v>
      </c>
      <c r="N7" s="200"/>
    </row>
    <row r="8" spans="1:25" s="2" customFormat="1" ht="15.75" customHeight="1" x14ac:dyDescent="0.2">
      <c r="A8" s="92"/>
      <c r="B8" s="164" t="s">
        <v>1</v>
      </c>
      <c r="C8" s="35"/>
      <c r="D8" s="72"/>
      <c r="E8" s="72"/>
      <c r="F8" s="72"/>
      <c r="G8" s="107"/>
      <c r="H8" s="33"/>
      <c r="I8" s="164" t="s">
        <v>3</v>
      </c>
      <c r="J8" s="35"/>
      <c r="K8" s="20"/>
      <c r="L8" s="34"/>
      <c r="M8" s="34"/>
      <c r="N8" s="93"/>
    </row>
    <row r="9" spans="1:25" s="2" customFormat="1" ht="21.75" customHeight="1" x14ac:dyDescent="0.2">
      <c r="A9" s="92"/>
      <c r="B9" s="32" t="s">
        <v>60</v>
      </c>
      <c r="C9" s="35"/>
      <c r="D9" s="110">
        <f>+D10+D14+D16+D22+D26</f>
        <v>218866696567.09</v>
      </c>
      <c r="E9" s="110">
        <f>+E10+E14+E16+E22+E26</f>
        <v>199397644018.56</v>
      </c>
      <c r="F9" s="110">
        <f>+F10+F14+F16+F22+F26</f>
        <v>19469052548.530006</v>
      </c>
      <c r="G9" s="111">
        <f t="shared" ref="G9:G16" si="0">+F9/E9</f>
        <v>9.7639330917660291E-2</v>
      </c>
      <c r="H9" s="33"/>
      <c r="I9" s="32" t="s">
        <v>84</v>
      </c>
      <c r="J9" s="35"/>
      <c r="K9" s="110">
        <f>+K10+K18+K21+K25</f>
        <v>26433978148.950001</v>
      </c>
      <c r="L9" s="110">
        <f>+L10+L18+L21+L25</f>
        <v>21529313828.98</v>
      </c>
      <c r="M9" s="110">
        <f>+M10+M18+M21+M25</f>
        <v>4904664319.9699993</v>
      </c>
      <c r="N9" s="112">
        <f>+M9/L9</f>
        <v>0.22781331346324515</v>
      </c>
      <c r="P9" s="27">
        <f>+D9/D9*100</f>
        <v>100</v>
      </c>
      <c r="Q9" s="31">
        <f>+D9/D53*100</f>
        <v>44.122907804592288</v>
      </c>
    </row>
    <row r="10" spans="1:25" s="2" customFormat="1" ht="26.25" customHeight="1" x14ac:dyDescent="0.2">
      <c r="A10" s="97">
        <v>11</v>
      </c>
      <c r="B10" s="123" t="s">
        <v>61</v>
      </c>
      <c r="C10" s="35"/>
      <c r="D10" s="61">
        <f>SUM(D11:D13)</f>
        <v>79067163216.919998</v>
      </c>
      <c r="E10" s="61">
        <f>SUM(E11:E13)</f>
        <v>27292106293.780003</v>
      </c>
      <c r="F10" s="61">
        <f>SUM(F11:F13)</f>
        <v>51775056923.139992</v>
      </c>
      <c r="G10" s="108">
        <f t="shared" si="0"/>
        <v>1.8970707634588015</v>
      </c>
      <c r="H10" s="37">
        <v>24</v>
      </c>
      <c r="I10" s="36" t="s">
        <v>85</v>
      </c>
      <c r="J10" s="35"/>
      <c r="K10" s="61">
        <f>SUM(K11:K16)</f>
        <v>2739936246.6800003</v>
      </c>
      <c r="L10" s="61">
        <f>SUM(L11:L16)</f>
        <v>4284261318.6599998</v>
      </c>
      <c r="M10" s="61">
        <f>SUM(M11:M16)</f>
        <v>-1544325071.98</v>
      </c>
      <c r="N10" s="94">
        <f t="shared" ref="N10:N14" si="1">+M10/L10</f>
        <v>-0.36046472358110565</v>
      </c>
    </row>
    <row r="11" spans="1:25" s="2" customFormat="1" ht="24.75" customHeight="1" x14ac:dyDescent="0.2">
      <c r="A11" s="92">
        <v>1105</v>
      </c>
      <c r="B11" s="62" t="s">
        <v>168</v>
      </c>
      <c r="C11" s="54"/>
      <c r="D11" s="60">
        <v>589493398</v>
      </c>
      <c r="E11" s="60">
        <v>589493398</v>
      </c>
      <c r="F11" s="60">
        <f>+D11-E11</f>
        <v>0</v>
      </c>
      <c r="G11" s="109">
        <f t="shared" si="0"/>
        <v>0</v>
      </c>
      <c r="H11" s="38">
        <v>2401</v>
      </c>
      <c r="I11" s="62" t="s">
        <v>86</v>
      </c>
      <c r="J11" s="54"/>
      <c r="K11" s="60">
        <v>771084752.23000002</v>
      </c>
      <c r="L11" s="60">
        <v>1608084745.5</v>
      </c>
      <c r="M11" s="60">
        <f>+K11-L11</f>
        <v>-836999993.26999998</v>
      </c>
      <c r="N11" s="95">
        <f t="shared" si="1"/>
        <v>-0.52049495252798539</v>
      </c>
    </row>
    <row r="12" spans="1:25" s="2" customFormat="1" ht="26.25" customHeight="1" x14ac:dyDescent="0.2">
      <c r="A12" s="92">
        <v>1110</v>
      </c>
      <c r="B12" s="62" t="s">
        <v>62</v>
      </c>
      <c r="C12" s="54"/>
      <c r="D12" s="60">
        <v>78082832997.139999</v>
      </c>
      <c r="E12" s="60">
        <v>22125009902.990002</v>
      </c>
      <c r="F12" s="60">
        <f>+D12-E12</f>
        <v>55957823094.149994</v>
      </c>
      <c r="G12" s="109">
        <f t="shared" si="0"/>
        <v>2.5291660134618872</v>
      </c>
      <c r="H12" s="38">
        <v>2407</v>
      </c>
      <c r="I12" s="62" t="s">
        <v>87</v>
      </c>
      <c r="J12" s="54"/>
      <c r="K12" s="60">
        <v>12480803</v>
      </c>
      <c r="L12" s="60">
        <v>67237888</v>
      </c>
      <c r="M12" s="60">
        <f t="shared" ref="M12:M16" si="2">+K12-L12</f>
        <v>-54757085</v>
      </c>
      <c r="N12" s="95">
        <f t="shared" si="1"/>
        <v>-0.81437842009552708</v>
      </c>
      <c r="P12" s="11">
        <f>+D10/$D$9*100</f>
        <v>36.125716912204254</v>
      </c>
      <c r="S12" s="11">
        <f>+K10/$K$35*100</f>
        <v>611.90860787579368</v>
      </c>
    </row>
    <row r="13" spans="1:25" s="2" customFormat="1" ht="18" customHeight="1" x14ac:dyDescent="0.2">
      <c r="A13" s="92">
        <v>1133</v>
      </c>
      <c r="B13" s="33" t="s">
        <v>63</v>
      </c>
      <c r="C13" s="54"/>
      <c r="D13" s="60">
        <v>394836821.77999997</v>
      </c>
      <c r="E13" s="60">
        <v>4577602992.79</v>
      </c>
      <c r="F13" s="60">
        <f>+D13-E13</f>
        <v>-4182766171.0100002</v>
      </c>
      <c r="G13" s="109">
        <f t="shared" si="0"/>
        <v>-0.91374594467849413</v>
      </c>
      <c r="H13" s="38">
        <v>2424</v>
      </c>
      <c r="I13" s="62" t="s">
        <v>88</v>
      </c>
      <c r="J13" s="54"/>
      <c r="K13" s="60">
        <v>1114168764</v>
      </c>
      <c r="L13" s="60">
        <v>1789813259</v>
      </c>
      <c r="M13" s="60">
        <f t="shared" si="2"/>
        <v>-675644495</v>
      </c>
      <c r="N13" s="95">
        <f t="shared" si="1"/>
        <v>-0.37749440708551596</v>
      </c>
      <c r="P13" s="11">
        <f>+D18/$D$9*100</f>
        <v>3.1343279300134085E-4</v>
      </c>
      <c r="R13" s="11">
        <f>+K11/$K$10*100</f>
        <v>28.142434086352509</v>
      </c>
      <c r="S13" s="11"/>
    </row>
    <row r="14" spans="1:25" s="2" customFormat="1" ht="28.15" customHeight="1" x14ac:dyDescent="0.2">
      <c r="A14" s="97">
        <v>12</v>
      </c>
      <c r="B14" s="123" t="s">
        <v>171</v>
      </c>
      <c r="C14" s="54"/>
      <c r="D14" s="61">
        <f>+D15</f>
        <v>111614969158.99001</v>
      </c>
      <c r="E14" s="61">
        <f>+E15</f>
        <v>144458317661.98999</v>
      </c>
      <c r="F14" s="61">
        <f>+F15</f>
        <v>-32843348502.999985</v>
      </c>
      <c r="G14" s="108">
        <f t="shared" si="0"/>
        <v>-0.22735519168822327</v>
      </c>
      <c r="H14" s="38">
        <v>2436</v>
      </c>
      <c r="I14" s="62" t="s">
        <v>89</v>
      </c>
      <c r="J14" s="54"/>
      <c r="K14" s="60">
        <v>131003405</v>
      </c>
      <c r="L14" s="60">
        <v>302838410</v>
      </c>
      <c r="M14" s="60">
        <f t="shared" si="2"/>
        <v>-171835005</v>
      </c>
      <c r="N14" s="95">
        <f t="shared" si="1"/>
        <v>-0.56741483023900441</v>
      </c>
      <c r="P14" s="11"/>
      <c r="R14" s="11"/>
      <c r="S14" s="11"/>
      <c r="Y14" s="12"/>
    </row>
    <row r="15" spans="1:25" s="2" customFormat="1" ht="36" customHeight="1" x14ac:dyDescent="0.2">
      <c r="A15" s="92">
        <v>1223</v>
      </c>
      <c r="B15" s="62" t="s">
        <v>172</v>
      </c>
      <c r="C15" s="54"/>
      <c r="D15" s="60">
        <v>111614969158.99001</v>
      </c>
      <c r="E15" s="60">
        <v>144458317661.98999</v>
      </c>
      <c r="F15" s="60">
        <f t="shared" ref="F15" si="3">+D15-E15</f>
        <v>-32843348502.999985</v>
      </c>
      <c r="G15" s="109">
        <f t="shared" si="0"/>
        <v>-0.22735519168822327</v>
      </c>
      <c r="H15" s="38">
        <v>2440</v>
      </c>
      <c r="I15" s="62" t="s">
        <v>90</v>
      </c>
      <c r="J15" s="54"/>
      <c r="K15" s="60">
        <v>9898000</v>
      </c>
      <c r="L15" s="60">
        <v>6109000</v>
      </c>
      <c r="M15" s="60">
        <f t="shared" si="2"/>
        <v>3789000</v>
      </c>
      <c r="N15" s="95">
        <f>+M15/L15</f>
        <v>0.62023244393517762</v>
      </c>
      <c r="P15" s="11"/>
      <c r="R15" s="11">
        <f>+K12/$K$10*100</f>
        <v>0.45551435786592026</v>
      </c>
      <c r="S15" s="11"/>
    </row>
    <row r="16" spans="1:25" s="2" customFormat="1" ht="20.25" customHeight="1" x14ac:dyDescent="0.2">
      <c r="A16" s="97">
        <v>13</v>
      </c>
      <c r="B16" s="36" t="s">
        <v>64</v>
      </c>
      <c r="C16" s="35"/>
      <c r="D16" s="61">
        <f>SUM(D17:D21)</f>
        <v>14031521778.879999</v>
      </c>
      <c r="E16" s="61">
        <f>SUM(E17:E21)</f>
        <v>26566911498.68</v>
      </c>
      <c r="F16" s="61">
        <f>SUM(F17:F21)</f>
        <v>-12535389719.800001</v>
      </c>
      <c r="G16" s="108">
        <f t="shared" si="0"/>
        <v>-0.47184219062960453</v>
      </c>
      <c r="H16" s="33">
        <v>2490</v>
      </c>
      <c r="I16" s="33" t="s">
        <v>91</v>
      </c>
      <c r="J16" s="54"/>
      <c r="K16" s="60">
        <v>701300522.45000005</v>
      </c>
      <c r="L16" s="60">
        <v>510178016.16000003</v>
      </c>
      <c r="M16" s="60">
        <f t="shared" si="2"/>
        <v>191122506.29000002</v>
      </c>
      <c r="N16" s="95">
        <f t="shared" ref="N16" si="4">+M16/L16</f>
        <v>0.37461925099897075</v>
      </c>
      <c r="P16" s="11">
        <f>+D20/$D$9*100</f>
        <v>0.22810865641541855</v>
      </c>
      <c r="R16" s="11">
        <f>+K13/$K$10*100</f>
        <v>40.664039732677942</v>
      </c>
      <c r="S16" s="11"/>
    </row>
    <row r="17" spans="1:30" s="2" customFormat="1" ht="9.75" customHeight="1" x14ac:dyDescent="0.2">
      <c r="A17" s="96"/>
      <c r="B17" s="62"/>
      <c r="C17" s="54"/>
      <c r="D17" s="60"/>
      <c r="E17" s="60"/>
      <c r="F17" s="60"/>
      <c r="G17" s="109"/>
      <c r="H17" s="33"/>
      <c r="I17" s="62"/>
      <c r="J17" s="54"/>
      <c r="K17" s="60"/>
      <c r="L17" s="60"/>
      <c r="M17" s="60"/>
      <c r="N17" s="98"/>
      <c r="P17" s="11">
        <f>+D22/$D$20*100</f>
        <v>84.044298596219264</v>
      </c>
      <c r="R17" s="11">
        <f>+K15/$K$10*100</f>
        <v>0.36124928132884387</v>
      </c>
      <c r="S17" s="11"/>
    </row>
    <row r="18" spans="1:30" s="2" customFormat="1" ht="26.25" customHeight="1" x14ac:dyDescent="0.2">
      <c r="A18" s="96">
        <v>1316</v>
      </c>
      <c r="B18" s="62" t="s">
        <v>7</v>
      </c>
      <c r="C18" s="54"/>
      <c r="D18" s="60">
        <v>686000</v>
      </c>
      <c r="E18" s="60">
        <v>111000</v>
      </c>
      <c r="F18" s="60">
        <f t="shared" ref="F18:F21" si="5">+D18-E18</f>
        <v>575000</v>
      </c>
      <c r="G18" s="109">
        <f>+F18/E18</f>
        <v>5.1801801801801801</v>
      </c>
      <c r="H18" s="37">
        <v>25</v>
      </c>
      <c r="I18" s="123" t="s">
        <v>92</v>
      </c>
      <c r="J18" s="35"/>
      <c r="K18" s="61">
        <f>+K19</f>
        <v>14269185742.34</v>
      </c>
      <c r="L18" s="61">
        <f>+L19</f>
        <v>11138762432.6</v>
      </c>
      <c r="M18" s="61">
        <f>+M19</f>
        <v>3130423309.7399998</v>
      </c>
      <c r="N18" s="94">
        <f>+M18/L18</f>
        <v>0.28103869964747052</v>
      </c>
      <c r="P18" s="11"/>
      <c r="R18" s="11">
        <f>+K16/$K$10*100</f>
        <v>25.595505125338985</v>
      </c>
      <c r="S18" s="11">
        <f>+K16/$K$35*100</f>
        <v>156.62109909123922</v>
      </c>
    </row>
    <row r="19" spans="1:30" s="2" customFormat="1" ht="33" customHeight="1" x14ac:dyDescent="0.2">
      <c r="A19" s="99">
        <v>1317</v>
      </c>
      <c r="B19" s="62" t="s">
        <v>65</v>
      </c>
      <c r="C19" s="54"/>
      <c r="D19" s="60">
        <v>13512108864</v>
      </c>
      <c r="E19" s="60">
        <v>12470078751</v>
      </c>
      <c r="F19" s="60">
        <f t="shared" si="5"/>
        <v>1042030113</v>
      </c>
      <c r="G19" s="109">
        <f>+F19/E19</f>
        <v>8.3562432427817468E-2</v>
      </c>
      <c r="H19" s="40">
        <v>2511</v>
      </c>
      <c r="I19" s="62" t="s">
        <v>93</v>
      </c>
      <c r="J19" s="54"/>
      <c r="K19" s="60">
        <v>14269185742.34</v>
      </c>
      <c r="L19" s="60">
        <v>11138762432.6</v>
      </c>
      <c r="M19" s="60">
        <f>+K19-L19</f>
        <v>3130423309.7399998</v>
      </c>
      <c r="N19" s="95">
        <f>+M19/L19</f>
        <v>0.28103869964747052</v>
      </c>
      <c r="R19" s="11" t="e">
        <f>+#REF!/$K$10*100</f>
        <v>#REF!</v>
      </c>
      <c r="S19" s="11"/>
    </row>
    <row r="20" spans="1:30" s="2" customFormat="1" ht="20.25" customHeight="1" x14ac:dyDescent="0.2">
      <c r="A20" s="99">
        <v>1337</v>
      </c>
      <c r="B20" s="62" t="s">
        <v>153</v>
      </c>
      <c r="C20" s="54"/>
      <c r="D20" s="60">
        <v>499253880.88</v>
      </c>
      <c r="E20" s="60">
        <v>14081225176.68</v>
      </c>
      <c r="F20" s="60">
        <f t="shared" si="5"/>
        <v>-13581971295.800001</v>
      </c>
      <c r="G20" s="109">
        <f>+F20/E20</f>
        <v>-0.96454471293401256</v>
      </c>
      <c r="H20" s="33"/>
      <c r="I20" s="33"/>
      <c r="J20" s="54"/>
      <c r="K20" s="60"/>
      <c r="L20" s="60"/>
      <c r="M20" s="60"/>
      <c r="N20" s="100"/>
      <c r="S20" s="11"/>
      <c r="X20" s="38"/>
      <c r="Y20" s="12"/>
      <c r="AD20" s="109"/>
    </row>
    <row r="21" spans="1:30" s="2" customFormat="1" ht="21.75" customHeight="1" x14ac:dyDescent="0.2">
      <c r="A21" s="99">
        <v>1384</v>
      </c>
      <c r="B21" s="62" t="s">
        <v>66</v>
      </c>
      <c r="C21" s="54"/>
      <c r="D21" s="60">
        <v>19473034</v>
      </c>
      <c r="E21" s="60">
        <v>15496571</v>
      </c>
      <c r="F21" s="60">
        <f t="shared" si="5"/>
        <v>3976463</v>
      </c>
      <c r="G21" s="109">
        <f t="shared" ref="G21:G27" si="6">+F21/E21</f>
        <v>0.25660276715410141</v>
      </c>
      <c r="H21" s="37">
        <v>27</v>
      </c>
      <c r="I21" s="36" t="s">
        <v>94</v>
      </c>
      <c r="J21" s="35"/>
      <c r="K21" s="61">
        <f>SUM(K22:K23)</f>
        <v>220057233</v>
      </c>
      <c r="L21" s="61">
        <f>SUM(L22:L23)</f>
        <v>613984513</v>
      </c>
      <c r="M21" s="61">
        <f>SUM(M22:M23)</f>
        <v>-393927280</v>
      </c>
      <c r="N21" s="94">
        <f>+M21/L21</f>
        <v>-0.64159155753819475</v>
      </c>
      <c r="P21" s="11" t="e">
        <f>+#REF!/$D$20*100</f>
        <v>#REF!</v>
      </c>
      <c r="Q21" s="11"/>
      <c r="R21" s="11"/>
      <c r="S21" s="11">
        <f>+K18/$K$35*100</f>
        <v>3186.7301999075112</v>
      </c>
      <c r="X21" s="38"/>
      <c r="Y21" s="12"/>
      <c r="AD21" s="109"/>
    </row>
    <row r="22" spans="1:30" s="2" customFormat="1" ht="18" customHeight="1" x14ac:dyDescent="0.2">
      <c r="A22" s="97">
        <v>15</v>
      </c>
      <c r="B22" s="36" t="s">
        <v>68</v>
      </c>
      <c r="C22" s="35"/>
      <c r="D22" s="61">
        <f>SUM(D23:D25)</f>
        <v>419594422.40000004</v>
      </c>
      <c r="E22" s="61">
        <f>SUM(E23:E25)</f>
        <v>504820872.71999997</v>
      </c>
      <c r="F22" s="61">
        <f>SUM(F23:F25)</f>
        <v>-85226450.320000008</v>
      </c>
      <c r="G22" s="108">
        <f t="shared" si="6"/>
        <v>-0.16882513169630972</v>
      </c>
      <c r="H22" s="38">
        <v>2701</v>
      </c>
      <c r="I22" s="62" t="s">
        <v>28</v>
      </c>
      <c r="J22" s="54"/>
      <c r="K22" s="60">
        <v>220057233</v>
      </c>
      <c r="L22" s="60">
        <v>613984513</v>
      </c>
      <c r="M22" s="60">
        <f>+K22-L22</f>
        <v>-393927280</v>
      </c>
      <c r="N22" s="95">
        <f>+M22/L22</f>
        <v>-0.64159155753819475</v>
      </c>
      <c r="P22" s="11">
        <f>+D23/$D$20*100</f>
        <v>24.512730980535991</v>
      </c>
      <c r="R22" s="11"/>
      <c r="S22" s="11"/>
    </row>
    <row r="23" spans="1:30" s="2" customFormat="1" ht="19.5" customHeight="1" x14ac:dyDescent="0.2">
      <c r="A23" s="99">
        <v>1510</v>
      </c>
      <c r="B23" s="62" t="s">
        <v>69</v>
      </c>
      <c r="C23" s="54"/>
      <c r="D23" s="60">
        <v>122380760.73</v>
      </c>
      <c r="E23" s="60">
        <v>135161289.28</v>
      </c>
      <c r="F23" s="60">
        <f>+D23-E23</f>
        <v>-12780528.549999997</v>
      </c>
      <c r="G23" s="109">
        <f t="shared" si="6"/>
        <v>-9.4557610526515956E-2</v>
      </c>
      <c r="H23" s="38"/>
      <c r="I23" s="62"/>
      <c r="J23" s="55"/>
      <c r="K23" s="60"/>
      <c r="L23" s="60"/>
      <c r="M23" s="60"/>
      <c r="N23" s="95"/>
      <c r="P23" s="11">
        <f>+D24/$D$20*100</f>
        <v>58.883477478798042</v>
      </c>
      <c r="R23" s="11"/>
      <c r="S23" s="11"/>
    </row>
    <row r="24" spans="1:30" s="2" customFormat="1" ht="20.25" customHeight="1" x14ac:dyDescent="0.2">
      <c r="A24" s="99">
        <v>1514</v>
      </c>
      <c r="B24" s="62" t="s">
        <v>70</v>
      </c>
      <c r="C24" s="54"/>
      <c r="D24" s="60">
        <v>293978046.50999999</v>
      </c>
      <c r="E24" s="60">
        <v>366267819.25</v>
      </c>
      <c r="F24" s="60">
        <f>+D24-E24</f>
        <v>-72289772.74000001</v>
      </c>
      <c r="G24" s="109">
        <f t="shared" si="6"/>
        <v>-0.197368616462201</v>
      </c>
      <c r="H24" s="39"/>
      <c r="I24" s="40"/>
      <c r="J24" s="55"/>
      <c r="K24" s="60"/>
      <c r="L24" s="60"/>
      <c r="M24" s="60"/>
      <c r="N24" s="95"/>
      <c r="P24" s="11"/>
      <c r="R24" s="11"/>
      <c r="S24" s="11">
        <f>+K21/$K$35*100</f>
        <v>49.145273092098932</v>
      </c>
      <c r="Y24" s="12"/>
    </row>
    <row r="25" spans="1:30" s="2" customFormat="1" ht="18.75" customHeight="1" x14ac:dyDescent="0.2">
      <c r="A25" s="92">
        <v>1530</v>
      </c>
      <c r="B25" s="33" t="s">
        <v>9</v>
      </c>
      <c r="C25" s="54"/>
      <c r="D25" s="60">
        <v>3235615.16</v>
      </c>
      <c r="E25" s="60">
        <v>3391764.19</v>
      </c>
      <c r="F25" s="60">
        <f t="shared" ref="F25" si="7">+D25-E25</f>
        <v>-156149.0299999998</v>
      </c>
      <c r="G25" s="109">
        <f t="shared" si="6"/>
        <v>-4.6037702284957432E-2</v>
      </c>
      <c r="H25" s="37">
        <v>29</v>
      </c>
      <c r="I25" s="36" t="s">
        <v>10</v>
      </c>
      <c r="J25" s="35"/>
      <c r="K25" s="61">
        <f>SUM(K26:K28)</f>
        <v>9204798926.9300003</v>
      </c>
      <c r="L25" s="61">
        <f t="shared" ref="L25:M25" si="8">SUM(L26:L28)</f>
        <v>5492305564.7200003</v>
      </c>
      <c r="M25" s="61">
        <f t="shared" si="8"/>
        <v>3712493362.21</v>
      </c>
      <c r="N25" s="94">
        <f>+M25/L25</f>
        <v>0.67594443143464544</v>
      </c>
      <c r="P25" s="11" t="e">
        <f>+#REF!/$D$9*100</f>
        <v>#REF!</v>
      </c>
      <c r="R25" s="11"/>
      <c r="S25" s="11"/>
      <c r="Z25" s="12"/>
    </row>
    <row r="26" spans="1:30" s="2" customFormat="1" ht="24.75" customHeight="1" x14ac:dyDescent="0.2">
      <c r="A26" s="97">
        <v>19</v>
      </c>
      <c r="B26" s="36" t="s">
        <v>11</v>
      </c>
      <c r="C26" s="35"/>
      <c r="D26" s="61">
        <f>SUM(D27:D27)</f>
        <v>13733447989.9</v>
      </c>
      <c r="E26" s="61">
        <f>SUM(E27:E27)</f>
        <v>575487691.38999999</v>
      </c>
      <c r="F26" s="61">
        <f>SUM(F27:F27)</f>
        <v>13157960298.51</v>
      </c>
      <c r="G26" s="108">
        <f t="shared" si="6"/>
        <v>22.864016894486515</v>
      </c>
      <c r="H26" s="38">
        <v>2902</v>
      </c>
      <c r="I26" s="62" t="s">
        <v>95</v>
      </c>
      <c r="J26" s="54"/>
      <c r="K26" s="60">
        <v>2593713637.71</v>
      </c>
      <c r="L26" s="60">
        <v>2188104290.2800002</v>
      </c>
      <c r="M26" s="60">
        <f>+K26-L26</f>
        <v>405609347.42999983</v>
      </c>
      <c r="N26" s="95">
        <f>+M26/L26</f>
        <v>0.18537020800690268</v>
      </c>
      <c r="R26" s="11"/>
      <c r="S26" s="11"/>
    </row>
    <row r="27" spans="1:30" s="2" customFormat="1" ht="23.25" customHeight="1" x14ac:dyDescent="0.2">
      <c r="A27" s="99">
        <v>1906</v>
      </c>
      <c r="B27" s="62" t="s">
        <v>8</v>
      </c>
      <c r="C27" s="55"/>
      <c r="D27" s="60">
        <v>13733447989.9</v>
      </c>
      <c r="E27" s="60">
        <v>575487691.38999999</v>
      </c>
      <c r="F27" s="60">
        <f>+D27-E27</f>
        <v>13157960298.51</v>
      </c>
      <c r="G27" s="109">
        <f t="shared" si="6"/>
        <v>22.864016894486515</v>
      </c>
      <c r="H27" s="33">
        <v>2910</v>
      </c>
      <c r="I27" s="62" t="s">
        <v>12</v>
      </c>
      <c r="J27" s="54"/>
      <c r="K27" s="60">
        <v>4561029807</v>
      </c>
      <c r="L27" s="60">
        <v>1461746055</v>
      </c>
      <c r="M27" s="60">
        <f>+K27-L27</f>
        <v>3099283752</v>
      </c>
      <c r="N27" s="95">
        <f>+M27/L27</f>
        <v>2.1202614102488546</v>
      </c>
      <c r="R27" s="11"/>
      <c r="S27" s="11"/>
    </row>
    <row r="28" spans="1:30" s="2" customFormat="1" ht="21.95" customHeight="1" x14ac:dyDescent="0.2">
      <c r="A28" s="92"/>
      <c r="B28" s="32" t="s">
        <v>71</v>
      </c>
      <c r="C28" s="35"/>
      <c r="D28" s="110">
        <f>D29+D32+D46+D48</f>
        <v>277171999559.62006</v>
      </c>
      <c r="E28" s="110">
        <f>E29+E32+E46+E48</f>
        <v>277502690903.98004</v>
      </c>
      <c r="F28" s="110">
        <f>F29+F32+F46+F48</f>
        <v>-330691344.36000007</v>
      </c>
      <c r="G28" s="111">
        <f>+F28/E28</f>
        <v>-1.191668964660325E-3</v>
      </c>
      <c r="H28" s="33" t="s">
        <v>146</v>
      </c>
      <c r="I28" s="62" t="s">
        <v>147</v>
      </c>
      <c r="J28" s="54"/>
      <c r="K28" s="60">
        <v>2050055482.22</v>
      </c>
      <c r="L28" s="60">
        <v>1842455219.4400001</v>
      </c>
      <c r="M28" s="60">
        <f>+K28-L28</f>
        <v>207600262.77999997</v>
      </c>
      <c r="N28" s="95">
        <f>+M28/L28</f>
        <v>0.11267587976607565</v>
      </c>
      <c r="R28" s="11"/>
      <c r="S28" s="11">
        <f>+K25/$K$35*100</f>
        <v>2055.703195276631</v>
      </c>
    </row>
    <row r="29" spans="1:30" s="2" customFormat="1" ht="21" customHeight="1" x14ac:dyDescent="0.2">
      <c r="A29" s="97">
        <v>13</v>
      </c>
      <c r="B29" s="36" t="s">
        <v>64</v>
      </c>
      <c r="C29" s="35"/>
      <c r="D29" s="61">
        <f>SUM(D30:D31)</f>
        <v>2841076.5800000131</v>
      </c>
      <c r="E29" s="61">
        <f>SUM(E30:E31)</f>
        <v>4978822.5800000131</v>
      </c>
      <c r="F29" s="61">
        <f>SUM(F30:F31)</f>
        <v>-2137746</v>
      </c>
      <c r="G29" s="108">
        <f>+F29/E29</f>
        <v>-0.42936778036384543</v>
      </c>
      <c r="H29" s="33"/>
      <c r="I29" s="62"/>
      <c r="J29" s="54"/>
      <c r="K29" s="60"/>
      <c r="L29" s="60"/>
      <c r="M29" s="60"/>
      <c r="N29" s="95"/>
      <c r="R29" s="11"/>
      <c r="S29" s="11"/>
    </row>
    <row r="30" spans="1:30" s="2" customFormat="1" ht="25.5" customHeight="1" x14ac:dyDescent="0.2">
      <c r="A30" s="99">
        <v>1385</v>
      </c>
      <c r="B30" s="62" t="s">
        <v>149</v>
      </c>
      <c r="C30" s="54"/>
      <c r="D30" s="60">
        <v>163212066</v>
      </c>
      <c r="E30" s="60">
        <v>163429248</v>
      </c>
      <c r="F30" s="60">
        <f t="shared" ref="F30:F31" si="9">+D30-E30</f>
        <v>-217182</v>
      </c>
      <c r="G30" s="109">
        <f t="shared" ref="G30:G31" si="10">+F30/E30</f>
        <v>-1.3289053376786021E-3</v>
      </c>
      <c r="H30" s="33"/>
      <c r="I30" s="32"/>
      <c r="J30" s="35"/>
      <c r="K30" s="61"/>
      <c r="L30" s="61"/>
      <c r="M30" s="61"/>
      <c r="N30" s="94"/>
      <c r="P30" s="11"/>
      <c r="R30" s="11"/>
      <c r="S30" s="11"/>
    </row>
    <row r="31" spans="1:30" s="2" customFormat="1" ht="24" customHeight="1" x14ac:dyDescent="0.2">
      <c r="A31" s="99">
        <v>1386</v>
      </c>
      <c r="B31" s="62" t="s">
        <v>67</v>
      </c>
      <c r="C31" s="54"/>
      <c r="D31" s="60">
        <v>-160370989.41999999</v>
      </c>
      <c r="E31" s="60">
        <v>-158450425.41999999</v>
      </c>
      <c r="F31" s="60">
        <f t="shared" si="9"/>
        <v>-1920564</v>
      </c>
      <c r="G31" s="109">
        <f t="shared" si="10"/>
        <v>1.2120914127615727E-2</v>
      </c>
      <c r="H31" s="38"/>
      <c r="I31" s="62"/>
      <c r="J31" s="54"/>
      <c r="K31" s="60"/>
      <c r="L31" s="60"/>
      <c r="M31" s="60"/>
      <c r="N31" s="95"/>
      <c r="P31" s="11" t="e">
        <f>+#REF!/$D$9*100</f>
        <v>#REF!</v>
      </c>
      <c r="R31" s="11"/>
      <c r="S31" s="11"/>
    </row>
    <row r="32" spans="1:30" s="2" customFormat="1" ht="17.25" customHeight="1" x14ac:dyDescent="0.2">
      <c r="A32" s="97">
        <v>16</v>
      </c>
      <c r="B32" s="37" t="s">
        <v>72</v>
      </c>
      <c r="C32" s="35"/>
      <c r="D32" s="61">
        <f>SUM(D33:D45)</f>
        <v>274968513470.48004</v>
      </c>
      <c r="E32" s="61">
        <f t="shared" ref="E32:F32" si="11">SUM(E33:E45)</f>
        <v>275214899488.84003</v>
      </c>
      <c r="F32" s="61">
        <f t="shared" si="11"/>
        <v>-246386018.36000007</v>
      </c>
      <c r="G32" s="108">
        <f>+F32/E32</f>
        <v>-8.9524956249685539E-4</v>
      </c>
      <c r="H32" s="33"/>
      <c r="I32" s="32" t="s">
        <v>96</v>
      </c>
      <c r="J32" s="113"/>
      <c r="K32" s="110">
        <f>+K34+K37</f>
        <v>447768868</v>
      </c>
      <c r="L32" s="110">
        <f t="shared" ref="L32:M32" si="12">+L34+L37</f>
        <v>488488009</v>
      </c>
      <c r="M32" s="110">
        <f t="shared" si="12"/>
        <v>-40719141</v>
      </c>
      <c r="N32" s="112">
        <f>+M32/L32</f>
        <v>-8.3357503663923097E-2</v>
      </c>
      <c r="P32" s="11"/>
      <c r="S32" s="11"/>
    </row>
    <row r="33" spans="1:26" s="2" customFormat="1" ht="16.5" customHeight="1" x14ac:dyDescent="0.2">
      <c r="A33" s="99">
        <v>1605</v>
      </c>
      <c r="B33" s="33" t="s">
        <v>14</v>
      </c>
      <c r="C33" s="54"/>
      <c r="D33" s="60">
        <v>233289491132.06</v>
      </c>
      <c r="E33" s="60">
        <v>233289491132.06</v>
      </c>
      <c r="F33" s="60">
        <f t="shared" ref="F33:F45" si="13">+D33-E33</f>
        <v>0</v>
      </c>
      <c r="G33" s="109">
        <f t="shared" ref="G33:G43" si="14">+F33/E33</f>
        <v>0</v>
      </c>
      <c r="H33" s="38"/>
      <c r="I33" s="62"/>
      <c r="J33" s="54"/>
      <c r="K33" s="60"/>
      <c r="L33" s="60"/>
      <c r="M33" s="60"/>
      <c r="N33" s="95"/>
      <c r="R33" s="11"/>
    </row>
    <row r="34" spans="1:26" s="2" customFormat="1" ht="21.75" customHeight="1" x14ac:dyDescent="0.2">
      <c r="A34" s="99">
        <v>1615</v>
      </c>
      <c r="B34" s="62" t="s">
        <v>73</v>
      </c>
      <c r="C34" s="136"/>
      <c r="D34" s="60">
        <v>249733128.78</v>
      </c>
      <c r="E34" s="60">
        <v>249733128.78</v>
      </c>
      <c r="F34" s="60">
        <f t="shared" si="13"/>
        <v>0</v>
      </c>
      <c r="G34" s="109">
        <f t="shared" si="14"/>
        <v>0</v>
      </c>
      <c r="H34" s="37">
        <v>25</v>
      </c>
      <c r="I34" s="73" t="s">
        <v>92</v>
      </c>
      <c r="J34" s="35"/>
      <c r="K34" s="61">
        <f>SUM(K35:K36)</f>
        <v>447768868</v>
      </c>
      <c r="L34" s="61">
        <f>SUM(L35:L36)</f>
        <v>488488009</v>
      </c>
      <c r="M34" s="61">
        <f>SUM(M35:M36)</f>
        <v>-40719141</v>
      </c>
      <c r="N34" s="94">
        <f>+M34/L34</f>
        <v>-8.3357503663923097E-2</v>
      </c>
      <c r="P34" s="11"/>
      <c r="S34" s="11"/>
    </row>
    <row r="35" spans="1:26" s="2" customFormat="1" ht="24" customHeight="1" x14ac:dyDescent="0.2">
      <c r="A35" s="99">
        <v>1635</v>
      </c>
      <c r="B35" s="62" t="s">
        <v>16</v>
      </c>
      <c r="C35" s="136"/>
      <c r="D35" s="60">
        <v>263269065</v>
      </c>
      <c r="E35" s="60">
        <v>358955615</v>
      </c>
      <c r="F35" s="60">
        <f t="shared" si="13"/>
        <v>-95686550</v>
      </c>
      <c r="G35" s="109">
        <f t="shared" si="14"/>
        <v>-0.26656930829735037</v>
      </c>
      <c r="H35" s="38">
        <v>2512</v>
      </c>
      <c r="I35" s="62" t="s">
        <v>97</v>
      </c>
      <c r="J35" s="54"/>
      <c r="K35" s="60">
        <v>447768868</v>
      </c>
      <c r="L35" s="60">
        <v>488488009</v>
      </c>
      <c r="M35" s="60">
        <f>+K35-L35</f>
        <v>-40719141</v>
      </c>
      <c r="N35" s="95">
        <f>+M35/L35</f>
        <v>-8.3357503663923097E-2</v>
      </c>
      <c r="R35" s="11" t="e">
        <f>+#REF!/$K$35*100</f>
        <v>#REF!</v>
      </c>
      <c r="S35" s="11"/>
    </row>
    <row r="36" spans="1:26" s="2" customFormat="1" ht="23.25" customHeight="1" x14ac:dyDescent="0.2">
      <c r="A36" s="99">
        <v>1637</v>
      </c>
      <c r="B36" s="62" t="s">
        <v>74</v>
      </c>
      <c r="C36" s="136"/>
      <c r="D36" s="60">
        <v>341862599</v>
      </c>
      <c r="E36" s="60">
        <v>306123319</v>
      </c>
      <c r="F36" s="60">
        <f t="shared" si="13"/>
        <v>35739280</v>
      </c>
      <c r="G36" s="109">
        <f t="shared" si="14"/>
        <v>0.11674798286111618</v>
      </c>
      <c r="H36" s="132"/>
      <c r="I36" s="62"/>
      <c r="J36" s="54"/>
      <c r="K36" s="60"/>
      <c r="L36" s="60"/>
      <c r="M36" s="60"/>
      <c r="N36" s="95"/>
      <c r="R36" s="11"/>
      <c r="S36" s="11"/>
    </row>
    <row r="37" spans="1:26" s="2" customFormat="1" ht="16.5" customHeight="1" x14ac:dyDescent="0.2">
      <c r="A37" s="99">
        <v>1640</v>
      </c>
      <c r="B37" s="62" t="s">
        <v>17</v>
      </c>
      <c r="C37" s="54"/>
      <c r="D37" s="60">
        <v>38322419893.5</v>
      </c>
      <c r="E37" s="60">
        <v>38322419893.5</v>
      </c>
      <c r="F37" s="60">
        <f t="shared" si="13"/>
        <v>0</v>
      </c>
      <c r="G37" s="109">
        <f t="shared" si="14"/>
        <v>0</v>
      </c>
      <c r="H37" s="37"/>
      <c r="I37" s="36"/>
      <c r="J37" s="35"/>
      <c r="K37" s="61"/>
      <c r="L37" s="61"/>
      <c r="M37" s="61"/>
      <c r="N37" s="94"/>
      <c r="R37" s="11"/>
      <c r="S37" s="11"/>
    </row>
    <row r="38" spans="1:26" s="2" customFormat="1" ht="16.5" customHeight="1" x14ac:dyDescent="0.2">
      <c r="A38" s="99">
        <v>1655</v>
      </c>
      <c r="B38" s="62" t="s">
        <v>19</v>
      </c>
      <c r="C38" s="136"/>
      <c r="D38" s="60">
        <v>1731231504.05</v>
      </c>
      <c r="E38" s="60">
        <v>1745911288.05</v>
      </c>
      <c r="F38" s="60">
        <f t="shared" si="13"/>
        <v>-14679784</v>
      </c>
      <c r="G38" s="109">
        <f t="shared" si="14"/>
        <v>-8.4080927252585553E-3</v>
      </c>
      <c r="H38" s="38"/>
      <c r="I38" s="62"/>
      <c r="J38" s="54"/>
      <c r="K38" s="60"/>
      <c r="L38" s="60"/>
      <c r="M38" s="60"/>
      <c r="N38" s="95"/>
      <c r="P38" s="31" t="e">
        <f>+#REF!/#REF!*100</f>
        <v>#REF!</v>
      </c>
      <c r="R38" s="11"/>
      <c r="S38" s="11"/>
      <c r="Z38" s="12"/>
    </row>
    <row r="39" spans="1:26" s="2" customFormat="1" ht="18" customHeight="1" x14ac:dyDescent="0.2">
      <c r="A39" s="99">
        <v>1660</v>
      </c>
      <c r="B39" s="62" t="s">
        <v>75</v>
      </c>
      <c r="C39" s="136"/>
      <c r="D39" s="60">
        <v>2395014790.6199999</v>
      </c>
      <c r="E39" s="60">
        <v>2323350832.6199999</v>
      </c>
      <c r="F39" s="60">
        <f t="shared" si="13"/>
        <v>71663958</v>
      </c>
      <c r="G39" s="109">
        <f t="shared" si="14"/>
        <v>3.0845086757382172E-2</v>
      </c>
      <c r="H39" s="33"/>
      <c r="I39" s="33"/>
      <c r="J39" s="54"/>
      <c r="K39" s="60"/>
      <c r="L39" s="60"/>
      <c r="M39" s="60"/>
      <c r="N39" s="95"/>
      <c r="R39" s="11"/>
    </row>
    <row r="40" spans="1:26" s="2" customFormat="1" ht="24.95" customHeight="1" x14ac:dyDescent="0.2">
      <c r="A40" s="99">
        <v>1665</v>
      </c>
      <c r="B40" s="62" t="s">
        <v>76</v>
      </c>
      <c r="C40" s="136"/>
      <c r="D40" s="60">
        <v>935051751.23000002</v>
      </c>
      <c r="E40" s="60">
        <v>924426251.23000002</v>
      </c>
      <c r="F40" s="60">
        <f t="shared" si="13"/>
        <v>10625500</v>
      </c>
      <c r="G40" s="109">
        <f t="shared" si="14"/>
        <v>1.1494156495298773E-2</v>
      </c>
      <c r="H40" s="33"/>
      <c r="I40" s="32" t="s">
        <v>13</v>
      </c>
      <c r="J40" s="35"/>
      <c r="K40" s="110">
        <f>+K9+K32</f>
        <v>26881747016.950001</v>
      </c>
      <c r="L40" s="110">
        <f t="shared" ref="L40:M40" si="15">+L9+L32</f>
        <v>22017801837.98</v>
      </c>
      <c r="M40" s="110">
        <f t="shared" si="15"/>
        <v>4863945178.9699993</v>
      </c>
      <c r="N40" s="112">
        <f>+M40/L40</f>
        <v>0.22090966277023397</v>
      </c>
      <c r="P40" s="31">
        <f>+D32/D53*100</f>
        <v>55.432875623929348</v>
      </c>
      <c r="R40" s="11"/>
      <c r="S40" s="11"/>
    </row>
    <row r="41" spans="1:26" s="2" customFormat="1" ht="24" customHeight="1" x14ac:dyDescent="0.2">
      <c r="A41" s="99">
        <v>1670</v>
      </c>
      <c r="B41" s="62" t="s">
        <v>77</v>
      </c>
      <c r="C41" s="136"/>
      <c r="D41" s="60">
        <v>10765342080.17</v>
      </c>
      <c r="E41" s="60">
        <v>10491248993.75</v>
      </c>
      <c r="F41" s="60">
        <f t="shared" si="13"/>
        <v>274093086.42000008</v>
      </c>
      <c r="G41" s="109">
        <f t="shared" si="14"/>
        <v>2.6125877536915462E-2</v>
      </c>
      <c r="H41" s="33"/>
      <c r="I41" s="32"/>
      <c r="J41" s="35"/>
      <c r="K41" s="159"/>
      <c r="L41" s="159"/>
      <c r="M41" s="159"/>
      <c r="N41" s="160"/>
      <c r="P41" s="11">
        <f>+D33/$D$32*100</f>
        <v>84.842256368784348</v>
      </c>
      <c r="R41" s="11"/>
      <c r="S41" s="11"/>
    </row>
    <row r="42" spans="1:26" s="2" customFormat="1" ht="24" customHeight="1" x14ac:dyDescent="0.2">
      <c r="A42" s="99">
        <v>1675</v>
      </c>
      <c r="B42" s="62" t="s">
        <v>78</v>
      </c>
      <c r="C42" s="136"/>
      <c r="D42" s="60">
        <v>1339741121</v>
      </c>
      <c r="E42" s="60">
        <v>1339741121</v>
      </c>
      <c r="F42" s="60">
        <f t="shared" si="13"/>
        <v>0</v>
      </c>
      <c r="G42" s="109">
        <f t="shared" si="14"/>
        <v>0</v>
      </c>
      <c r="H42" s="33"/>
      <c r="I42" s="32"/>
      <c r="J42" s="35"/>
      <c r="K42" s="61"/>
      <c r="L42" s="61"/>
      <c r="M42" s="61"/>
      <c r="N42" s="94"/>
      <c r="P42" s="11"/>
      <c r="R42" s="11"/>
      <c r="S42" s="11"/>
    </row>
    <row r="43" spans="1:26" s="2" customFormat="1" ht="21.95" customHeight="1" x14ac:dyDescent="0.2">
      <c r="A43" s="99">
        <v>1680</v>
      </c>
      <c r="B43" s="62" t="s">
        <v>79</v>
      </c>
      <c r="C43" s="136"/>
      <c r="D43" s="60">
        <v>374851954.25999999</v>
      </c>
      <c r="E43" s="60">
        <v>383947644.19999999</v>
      </c>
      <c r="F43" s="60">
        <f t="shared" si="13"/>
        <v>-9095689.9399999976</v>
      </c>
      <c r="G43" s="109">
        <f t="shared" si="14"/>
        <v>-2.3689922512617406E-2</v>
      </c>
      <c r="H43" s="39"/>
      <c r="I43" s="33"/>
      <c r="J43" s="54"/>
      <c r="K43" s="161"/>
      <c r="L43" s="161"/>
      <c r="M43" s="161"/>
      <c r="N43" s="162"/>
      <c r="P43" s="25">
        <f>+D34/$D$32*100</f>
        <v>9.0822445678607033E-2</v>
      </c>
      <c r="Q43" s="11">
        <f>+D32/D53*100</f>
        <v>55.432875623929348</v>
      </c>
      <c r="R43" s="11"/>
      <c r="S43" s="11"/>
    </row>
    <row r="44" spans="1:26" s="2" customFormat="1" ht="20.25" customHeight="1" x14ac:dyDescent="0.2">
      <c r="A44" s="99">
        <v>1681</v>
      </c>
      <c r="B44" s="62" t="s">
        <v>23</v>
      </c>
      <c r="C44" s="136"/>
      <c r="D44" s="60">
        <v>1435500037.78</v>
      </c>
      <c r="E44" s="60">
        <v>1425286682.78</v>
      </c>
      <c r="F44" s="60">
        <f t="shared" si="13"/>
        <v>10213355</v>
      </c>
      <c r="G44" s="109">
        <f>+F44/E44</f>
        <v>7.1658250395485396E-3</v>
      </c>
      <c r="H44" s="33"/>
      <c r="I44" s="164" t="s">
        <v>15</v>
      </c>
      <c r="J44" s="35"/>
      <c r="K44" s="110">
        <f>+K46</f>
        <v>438999519403.65002</v>
      </c>
      <c r="L44" s="110">
        <f>+L46</f>
        <v>454882533084.56</v>
      </c>
      <c r="M44" s="110">
        <f>+M46</f>
        <v>-15883013680.91</v>
      </c>
      <c r="N44" s="112">
        <f>+M44/L44</f>
        <v>-3.4916736796216881E-2</v>
      </c>
      <c r="R44" s="11"/>
      <c r="S44" s="11"/>
    </row>
    <row r="45" spans="1:26" s="2" customFormat="1" ht="25.5" customHeight="1" x14ac:dyDescent="0.2">
      <c r="A45" s="92">
        <v>1685</v>
      </c>
      <c r="B45" s="62" t="s">
        <v>80</v>
      </c>
      <c r="C45" s="54"/>
      <c r="D45" s="60">
        <v>-16474995586.969999</v>
      </c>
      <c r="E45" s="60">
        <v>-15945736413.129999</v>
      </c>
      <c r="F45" s="60">
        <f t="shared" si="13"/>
        <v>-529259173.84000015</v>
      </c>
      <c r="G45" s="109">
        <f>+F45/E45</f>
        <v>3.3191265685553341E-2</v>
      </c>
      <c r="H45" s="39"/>
      <c r="I45" s="33"/>
      <c r="J45" s="54"/>
      <c r="K45" s="61"/>
      <c r="L45" s="61"/>
      <c r="M45" s="61"/>
      <c r="N45" s="100"/>
      <c r="P45" s="11"/>
      <c r="R45" s="11"/>
      <c r="S45" s="11"/>
    </row>
    <row r="46" spans="1:26" s="2" customFormat="1" ht="33.75" x14ac:dyDescent="0.2">
      <c r="A46" s="97">
        <v>17</v>
      </c>
      <c r="B46" s="123" t="s">
        <v>21</v>
      </c>
      <c r="C46" s="35"/>
      <c r="D46" s="61">
        <f>+D47</f>
        <v>46206747.32</v>
      </c>
      <c r="E46" s="61">
        <f>+E47</f>
        <v>46206747.32</v>
      </c>
      <c r="F46" s="61">
        <f>+F47</f>
        <v>0</v>
      </c>
      <c r="G46" s="108">
        <f>+F46/E46</f>
        <v>0</v>
      </c>
      <c r="H46" s="37">
        <v>31</v>
      </c>
      <c r="I46" s="123" t="s">
        <v>107</v>
      </c>
      <c r="J46" s="35"/>
      <c r="K46" s="61">
        <f>SUM(K47:K50)</f>
        <v>438999519403.65002</v>
      </c>
      <c r="L46" s="61">
        <f>SUM(L47:L50)</f>
        <v>454882533084.56</v>
      </c>
      <c r="M46" s="61">
        <f>SUM(M47:M50)</f>
        <v>-15883013680.91</v>
      </c>
      <c r="N46" s="94">
        <f t="shared" ref="N46:N48" si="16">+M46/L46</f>
        <v>-3.4916736796216881E-2</v>
      </c>
      <c r="P46" s="11">
        <f>+D36/$D$32*100</f>
        <v>0.12432790747028626</v>
      </c>
      <c r="R46" s="11" t="e">
        <f>+K41/$K$38*100</f>
        <v>#DIV/0!</v>
      </c>
      <c r="S46" s="11"/>
    </row>
    <row r="47" spans="1:26" s="2" customFormat="1" ht="21.75" customHeight="1" x14ac:dyDescent="0.2">
      <c r="A47" s="99">
        <v>1715</v>
      </c>
      <c r="B47" s="40" t="s">
        <v>22</v>
      </c>
      <c r="C47" s="55"/>
      <c r="D47" s="60">
        <v>46206747.32</v>
      </c>
      <c r="E47" s="60">
        <v>46206747.32</v>
      </c>
      <c r="F47" s="60">
        <f>+D47-E47</f>
        <v>0</v>
      </c>
      <c r="G47" s="109">
        <f>+F47/E47</f>
        <v>0</v>
      </c>
      <c r="H47" s="38">
        <v>3105</v>
      </c>
      <c r="I47" s="62" t="s">
        <v>18</v>
      </c>
      <c r="J47" s="54"/>
      <c r="K47" s="60">
        <v>44239962579.480003</v>
      </c>
      <c r="L47" s="60">
        <v>44239962579.480003</v>
      </c>
      <c r="M47" s="60">
        <f>+K47-L47</f>
        <v>0</v>
      </c>
      <c r="N47" s="95">
        <f>+M47/L47</f>
        <v>0</v>
      </c>
      <c r="P47" s="25">
        <f>+D37/$D$32*100</f>
        <v>13.93702115555649</v>
      </c>
      <c r="R47" s="11" t="e">
        <f>+K44/$K$38*100</f>
        <v>#DIV/0!</v>
      </c>
      <c r="S47" s="11"/>
    </row>
    <row r="48" spans="1:26" s="2" customFormat="1" ht="30" customHeight="1" x14ac:dyDescent="0.2">
      <c r="A48" s="97">
        <v>19</v>
      </c>
      <c r="B48" s="36" t="s">
        <v>11</v>
      </c>
      <c r="C48" s="35"/>
      <c r="D48" s="61">
        <f>SUM(D49:D52)</f>
        <v>2154438265.2400002</v>
      </c>
      <c r="E48" s="61">
        <f>SUM(E49:E52)</f>
        <v>2236605845.2400002</v>
      </c>
      <c r="F48" s="61">
        <f>SUM(F49:F52)</f>
        <v>-82167580</v>
      </c>
      <c r="G48" s="108">
        <f t="shared" ref="G48" si="17">+F48/E48</f>
        <v>-3.6737621952867137E-2</v>
      </c>
      <c r="H48" s="38">
        <v>3109</v>
      </c>
      <c r="I48" s="62" t="s">
        <v>108</v>
      </c>
      <c r="J48" s="54"/>
      <c r="K48" s="60">
        <v>365186420179.53003</v>
      </c>
      <c r="L48" s="60">
        <v>365164662588.53003</v>
      </c>
      <c r="M48" s="60">
        <f>+K48-L48</f>
        <v>21757591</v>
      </c>
      <c r="N48" s="95">
        <f t="shared" si="16"/>
        <v>5.9582958673404272E-5</v>
      </c>
      <c r="P48" s="11">
        <f>+D39/$D$32*100</f>
        <v>0.87101419736813712</v>
      </c>
      <c r="R48" s="11" t="e">
        <f>+K45/$K$38*100</f>
        <v>#DIV/0!</v>
      </c>
      <c r="S48" s="11"/>
    </row>
    <row r="49" spans="1:26" s="2" customFormat="1" ht="17.25" customHeight="1" x14ac:dyDescent="0.2">
      <c r="A49" s="99"/>
      <c r="B49" s="62"/>
      <c r="C49" s="54"/>
      <c r="D49" s="60"/>
      <c r="E49" s="60"/>
      <c r="F49" s="60"/>
      <c r="G49" s="109"/>
      <c r="H49" s="38">
        <v>3110</v>
      </c>
      <c r="I49" s="62" t="s">
        <v>20</v>
      </c>
      <c r="J49" s="54"/>
      <c r="K49" s="60">
        <f>+'EST RESUL JUNIO 2024-2023'!D76</f>
        <v>29573136644.640003</v>
      </c>
      <c r="L49" s="60">
        <v>45477907916.550003</v>
      </c>
      <c r="M49" s="60">
        <f>+K49-L49</f>
        <v>-15904771271.91</v>
      </c>
      <c r="N49" s="95">
        <f>+M49/L49</f>
        <v>-0.34972521825530251</v>
      </c>
      <c r="P49" s="11">
        <f>+D40/$D$32*100</f>
        <v>0.34005775404185867</v>
      </c>
      <c r="R49" s="11" t="e">
        <f>+#REF!/$K$38*100</f>
        <v>#REF!</v>
      </c>
      <c r="S49" s="11"/>
    </row>
    <row r="50" spans="1:26" s="2" customFormat="1" ht="24.75" customHeight="1" x14ac:dyDescent="0.2">
      <c r="A50" s="99">
        <v>1909</v>
      </c>
      <c r="B50" s="62" t="s">
        <v>81</v>
      </c>
      <c r="C50" s="54"/>
      <c r="D50" s="60">
        <v>1263704</v>
      </c>
      <c r="E50" s="60">
        <v>0</v>
      </c>
      <c r="F50" s="60">
        <f>+D50-E50</f>
        <v>1263704</v>
      </c>
      <c r="G50" s="163" t="s">
        <v>6</v>
      </c>
      <c r="H50" s="38"/>
      <c r="I50" s="62"/>
      <c r="J50" s="54"/>
      <c r="K50" s="60"/>
      <c r="L50" s="60"/>
      <c r="M50" s="60"/>
      <c r="N50" s="95"/>
      <c r="P50" s="25">
        <f>+D41/$D$32*100</f>
        <v>3.9151181145421368</v>
      </c>
      <c r="R50" s="11"/>
      <c r="S50" s="11"/>
    </row>
    <row r="51" spans="1:26" s="2" customFormat="1" ht="17.25" customHeight="1" x14ac:dyDescent="0.2">
      <c r="A51" s="99">
        <v>1970</v>
      </c>
      <c r="B51" s="62" t="s">
        <v>82</v>
      </c>
      <c r="C51" s="54"/>
      <c r="D51" s="60">
        <v>3165338164.6700001</v>
      </c>
      <c r="E51" s="60">
        <v>3163011364.6700001</v>
      </c>
      <c r="F51" s="60">
        <f>+D51-E51</f>
        <v>2326800</v>
      </c>
      <c r="G51" s="109">
        <f t="shared" ref="G51:G52" si="18">+F51/E51</f>
        <v>7.3562808720504147E-4</v>
      </c>
      <c r="H51" s="33"/>
      <c r="I51" s="33"/>
      <c r="J51" s="54"/>
      <c r="K51" s="60"/>
      <c r="L51" s="60"/>
      <c r="M51" s="60"/>
      <c r="N51" s="100"/>
      <c r="P51" s="11">
        <f>+D42/$D$32*100</f>
        <v>0.48723437607114656</v>
      </c>
      <c r="R51" s="11"/>
      <c r="S51" s="11"/>
      <c r="Y51" s="12"/>
    </row>
    <row r="52" spans="1:26" s="2" customFormat="1" ht="22.5" customHeight="1" x14ac:dyDescent="0.2">
      <c r="A52" s="92">
        <v>1975</v>
      </c>
      <c r="B52" s="62" t="s">
        <v>83</v>
      </c>
      <c r="C52" s="54"/>
      <c r="D52" s="60">
        <v>-1012163603.4299999</v>
      </c>
      <c r="E52" s="60">
        <v>-926405519.42999995</v>
      </c>
      <c r="F52" s="60">
        <f>+D52-E52</f>
        <v>-85758084</v>
      </c>
      <c r="G52" s="109">
        <f t="shared" si="18"/>
        <v>9.2570782666283505E-2</v>
      </c>
      <c r="H52" s="33"/>
      <c r="I52" s="33"/>
      <c r="J52" s="54"/>
      <c r="K52" s="60"/>
      <c r="L52" s="60"/>
      <c r="M52" s="60"/>
      <c r="N52" s="100"/>
      <c r="P52" s="11">
        <f>+D43/$D$32*100</f>
        <v>0.13632541032747852</v>
      </c>
      <c r="R52" s="11"/>
      <c r="S52" s="11"/>
      <c r="Y52" s="12"/>
      <c r="Z52" s="12"/>
    </row>
    <row r="53" spans="1:26" s="2" customFormat="1" ht="27" customHeight="1" thickBot="1" x14ac:dyDescent="0.25">
      <c r="A53" s="116"/>
      <c r="B53" s="117" t="s">
        <v>24</v>
      </c>
      <c r="C53" s="118"/>
      <c r="D53" s="119">
        <f>+D9+D28</f>
        <v>496038696126.71008</v>
      </c>
      <c r="E53" s="119">
        <f>+E9+E28</f>
        <v>476900334922.54004</v>
      </c>
      <c r="F53" s="119">
        <f>+F9+F28</f>
        <v>19138361204.170006</v>
      </c>
      <c r="G53" s="120">
        <f>+F53/E53</f>
        <v>4.0130735507406451E-2</v>
      </c>
      <c r="H53" s="121"/>
      <c r="I53" s="117" t="s">
        <v>25</v>
      </c>
      <c r="J53" s="118"/>
      <c r="K53" s="119">
        <f>+K40+K44</f>
        <v>465881266420.60004</v>
      </c>
      <c r="L53" s="119">
        <f>+L40+L44</f>
        <v>476900334922.53998</v>
      </c>
      <c r="M53" s="119">
        <f>+M40+M44</f>
        <v>-11019068501.940001</v>
      </c>
      <c r="N53" s="122">
        <f>+M53/L53</f>
        <v>-2.3105600258657315E-2</v>
      </c>
      <c r="R53" s="11"/>
      <c r="S53" s="11"/>
      <c r="Y53" s="12"/>
      <c r="Z53" s="12"/>
    </row>
    <row r="54" spans="1:26" s="2" customFormat="1" ht="27" customHeight="1" x14ac:dyDescent="0.2">
      <c r="A54" s="127">
        <v>8</v>
      </c>
      <c r="B54" s="124" t="s">
        <v>26</v>
      </c>
      <c r="C54" s="125"/>
      <c r="D54" s="126">
        <f>+D55+D61+D58</f>
        <v>0</v>
      </c>
      <c r="E54" s="126">
        <f>+E55+E61+E58</f>
        <v>0</v>
      </c>
      <c r="F54" s="126">
        <f>+F55+F61+F58</f>
        <v>0</v>
      </c>
      <c r="G54" s="148">
        <v>0</v>
      </c>
      <c r="H54" s="149">
        <v>9</v>
      </c>
      <c r="I54" s="137" t="s">
        <v>27</v>
      </c>
      <c r="J54" s="125"/>
      <c r="K54" s="126">
        <f>+K55+K59+K61</f>
        <v>0</v>
      </c>
      <c r="L54" s="126">
        <f>+L55+L59+L61</f>
        <v>0</v>
      </c>
      <c r="M54" s="126">
        <f>+M55+M59+M61</f>
        <v>0</v>
      </c>
      <c r="N54" s="128">
        <v>0</v>
      </c>
      <c r="Q54" s="11" t="e">
        <f>+#REF!/D53*100</f>
        <v>#REF!</v>
      </c>
      <c r="R54" s="11"/>
      <c r="S54" s="11"/>
    </row>
    <row r="55" spans="1:26" s="2" customFormat="1" ht="20.25" customHeight="1" x14ac:dyDescent="0.2">
      <c r="A55" s="97">
        <v>81</v>
      </c>
      <c r="B55" s="32" t="s">
        <v>98</v>
      </c>
      <c r="C55" s="35"/>
      <c r="D55" s="61">
        <f>SUM(D56:D57)</f>
        <v>547763833.13999999</v>
      </c>
      <c r="E55" s="61">
        <f t="shared" ref="E55:F55" si="19">SUM(E56:E57)</f>
        <v>752063177</v>
      </c>
      <c r="F55" s="61">
        <f t="shared" si="19"/>
        <v>-204299343.86000001</v>
      </c>
      <c r="G55" s="147">
        <f>+F55/E55</f>
        <v>-0.27165183738280541</v>
      </c>
      <c r="H55" s="150">
        <v>91</v>
      </c>
      <c r="I55" s="36" t="s">
        <v>102</v>
      </c>
      <c r="J55" s="35"/>
      <c r="K55" s="61">
        <f>SUM(K56:K58)</f>
        <v>3661603200.6799998</v>
      </c>
      <c r="L55" s="61">
        <f>SUM(L56:L58)</f>
        <v>3679120741.6799998</v>
      </c>
      <c r="M55" s="61">
        <f>SUM(M56:M58)</f>
        <v>-17517541</v>
      </c>
      <c r="N55" s="94">
        <f>+M55/L55</f>
        <v>-4.7613389801393008E-3</v>
      </c>
      <c r="R55" s="11"/>
      <c r="S55" s="11"/>
    </row>
    <row r="56" spans="1:26" s="2" customFormat="1" ht="21.75" customHeight="1" x14ac:dyDescent="0.2">
      <c r="A56" s="96">
        <v>8120</v>
      </c>
      <c r="B56" s="62" t="s">
        <v>99</v>
      </c>
      <c r="C56" s="54"/>
      <c r="D56" s="60">
        <v>13544742</v>
      </c>
      <c r="E56" s="60">
        <v>15528742</v>
      </c>
      <c r="F56" s="60">
        <f>+D56-E56</f>
        <v>-1984000</v>
      </c>
      <c r="G56" s="142">
        <f>+F56/E56</f>
        <v>-0.12776308602461164</v>
      </c>
      <c r="H56" s="145">
        <v>9120</v>
      </c>
      <c r="I56" s="62" t="s">
        <v>99</v>
      </c>
      <c r="J56" s="54"/>
      <c r="K56" s="60">
        <v>247891726.68000001</v>
      </c>
      <c r="L56" s="60">
        <v>265409267.68000001</v>
      </c>
      <c r="M56" s="60">
        <f>+K56-L56</f>
        <v>-17517541</v>
      </c>
      <c r="N56" s="95">
        <f t="shared" ref="N56" si="20">+M56/L56</f>
        <v>-6.6001994403302594E-2</v>
      </c>
      <c r="O56" s="12"/>
      <c r="Q56" s="12"/>
      <c r="R56" s="11"/>
      <c r="S56" s="11"/>
    </row>
    <row r="57" spans="1:26" s="2" customFormat="1" ht="24" customHeight="1" x14ac:dyDescent="0.2">
      <c r="A57" s="96">
        <v>8190</v>
      </c>
      <c r="B57" s="62" t="s">
        <v>100</v>
      </c>
      <c r="C57" s="54"/>
      <c r="D57" s="60">
        <v>534219091.13999999</v>
      </c>
      <c r="E57" s="60">
        <v>736534435</v>
      </c>
      <c r="F57" s="60">
        <f>+D57-E57</f>
        <v>-202315343.86000001</v>
      </c>
      <c r="G57" s="142">
        <f>+F57/E57</f>
        <v>-0.27468551943535408</v>
      </c>
      <c r="H57" s="145">
        <v>9190</v>
      </c>
      <c r="I57" s="62" t="s">
        <v>158</v>
      </c>
      <c r="J57" s="54"/>
      <c r="K57" s="60">
        <v>3413711474</v>
      </c>
      <c r="L57" s="60">
        <v>3413711474</v>
      </c>
      <c r="M57" s="60">
        <f>+K57-L57</f>
        <v>0</v>
      </c>
      <c r="N57" s="95">
        <f t="shared" ref="N57" si="21">+M57/L57</f>
        <v>0</v>
      </c>
      <c r="P57" s="12">
        <f>+D53-K53</f>
        <v>30157429706.110046</v>
      </c>
    </row>
    <row r="58" spans="1:26" s="2" customFormat="1" ht="12" x14ac:dyDescent="0.2">
      <c r="A58" s="97"/>
      <c r="B58" s="73"/>
      <c r="C58" s="54"/>
      <c r="D58" s="64"/>
      <c r="E58" s="64"/>
      <c r="F58" s="64"/>
      <c r="G58" s="131"/>
      <c r="H58" s="145"/>
      <c r="I58" s="62"/>
      <c r="J58" s="54"/>
      <c r="K58" s="60"/>
      <c r="L58" s="60"/>
      <c r="M58" s="60"/>
      <c r="N58" s="95"/>
    </row>
    <row r="59" spans="1:26" s="2" customFormat="1" ht="20.25" customHeight="1" x14ac:dyDescent="0.2">
      <c r="A59" s="97"/>
      <c r="B59" s="73"/>
      <c r="C59" s="54"/>
      <c r="D59" s="64"/>
      <c r="E59" s="64"/>
      <c r="F59" s="64"/>
      <c r="G59" s="131"/>
      <c r="H59" s="150">
        <v>93</v>
      </c>
      <c r="I59" s="36" t="s">
        <v>169</v>
      </c>
      <c r="J59" s="35"/>
      <c r="K59" s="61">
        <f>SUM(K60)</f>
        <v>102054938.31</v>
      </c>
      <c r="L59" s="61">
        <f>SUM(L60)</f>
        <v>0</v>
      </c>
      <c r="M59" s="61">
        <f>SUM(M60)</f>
        <v>102054938.31</v>
      </c>
      <c r="N59" s="151" t="s">
        <v>6</v>
      </c>
    </row>
    <row r="60" spans="1:26" s="2" customFormat="1" ht="21" customHeight="1" x14ac:dyDescent="0.2">
      <c r="A60" s="97"/>
      <c r="B60" s="73"/>
      <c r="C60" s="54"/>
      <c r="D60" s="64"/>
      <c r="E60" s="64"/>
      <c r="F60" s="64"/>
      <c r="G60" s="131"/>
      <c r="H60" s="145">
        <v>9308</v>
      </c>
      <c r="I60" s="62" t="s">
        <v>170</v>
      </c>
      <c r="J60" s="54"/>
      <c r="K60" s="60">
        <v>102054938.31</v>
      </c>
      <c r="L60" s="60">
        <v>0</v>
      </c>
      <c r="M60" s="60">
        <f>+K60-L60</f>
        <v>102054938.31</v>
      </c>
      <c r="N60" s="98" t="s">
        <v>6</v>
      </c>
    </row>
    <row r="61" spans="1:26" s="2" customFormat="1" ht="33" customHeight="1" x14ac:dyDescent="0.2">
      <c r="A61" s="97">
        <v>89</v>
      </c>
      <c r="B61" s="36" t="s">
        <v>156</v>
      </c>
      <c r="C61" s="35"/>
      <c r="D61" s="61">
        <f>SUM(D62:D63)</f>
        <v>-547763833.13999999</v>
      </c>
      <c r="E61" s="61">
        <f>SUM(E62:E63)</f>
        <v>-752063177</v>
      </c>
      <c r="F61" s="61">
        <f>SUM(F62:F63)</f>
        <v>204299343.86000001</v>
      </c>
      <c r="G61" s="144">
        <f>+F61/E61</f>
        <v>-0.27165183738280541</v>
      </c>
      <c r="H61" s="146">
        <v>99</v>
      </c>
      <c r="I61" s="73" t="s">
        <v>155</v>
      </c>
      <c r="J61" s="35"/>
      <c r="K61" s="64">
        <f>SUM(K62:K63)</f>
        <v>-3763658138.9899998</v>
      </c>
      <c r="L61" s="64">
        <f>SUM(L62:L63)</f>
        <v>-3679120741.6799998</v>
      </c>
      <c r="M61" s="64">
        <f>SUM(M62:M63)</f>
        <v>-84537397.310000002</v>
      </c>
      <c r="N61" s="94">
        <f>+M61/L61</f>
        <v>2.2977608848846212E-2</v>
      </c>
    </row>
    <row r="62" spans="1:26" s="2" customFormat="1" ht="22.5" x14ac:dyDescent="0.2">
      <c r="A62" s="96">
        <v>8905</v>
      </c>
      <c r="B62" s="62" t="s">
        <v>101</v>
      </c>
      <c r="C62" s="35"/>
      <c r="D62" s="60">
        <v>-547763833.13999999</v>
      </c>
      <c r="E62" s="60">
        <v>-752063177</v>
      </c>
      <c r="F62" s="60">
        <f>+D62-E62</f>
        <v>204299343.86000001</v>
      </c>
      <c r="G62" s="152">
        <f>+F62/E62</f>
        <v>-0.27165183738280541</v>
      </c>
      <c r="H62" s="41">
        <v>9905</v>
      </c>
      <c r="I62" s="62" t="s">
        <v>160</v>
      </c>
      <c r="J62" s="35"/>
      <c r="K62" s="60">
        <v>-3661603200.6799998</v>
      </c>
      <c r="L62" s="60">
        <v>-3679120741.6799998</v>
      </c>
      <c r="M62" s="60">
        <f>+K62-L62</f>
        <v>17517541</v>
      </c>
      <c r="N62" s="95">
        <f t="shared" ref="N62" si="22">+M62/L62</f>
        <v>-4.7613389801393008E-3</v>
      </c>
      <c r="V62" s="67"/>
    </row>
    <row r="63" spans="1:26" s="2" customFormat="1" ht="22.5" x14ac:dyDescent="0.2">
      <c r="A63" s="96"/>
      <c r="B63" s="62"/>
      <c r="C63" s="54"/>
      <c r="D63" s="65"/>
      <c r="E63" s="65"/>
      <c r="F63" s="60"/>
      <c r="G63" s="153"/>
      <c r="H63" s="41">
        <v>9915</v>
      </c>
      <c r="I63" s="62" t="s">
        <v>163</v>
      </c>
      <c r="J63" s="54"/>
      <c r="K63" s="60">
        <v>-102054938.31</v>
      </c>
      <c r="L63" s="60">
        <v>0</v>
      </c>
      <c r="M63" s="60">
        <f>+K63-L63</f>
        <v>-102054938.31</v>
      </c>
      <c r="N63" s="98" t="s">
        <v>6</v>
      </c>
      <c r="U63" s="67"/>
      <c r="V63" s="67"/>
    </row>
    <row r="64" spans="1:26" x14ac:dyDescent="0.2">
      <c r="A64" s="96"/>
      <c r="B64" s="62"/>
      <c r="C64" s="54"/>
      <c r="D64" s="65"/>
      <c r="E64" s="65"/>
      <c r="F64" s="60"/>
      <c r="G64" s="143"/>
      <c r="H64" s="41"/>
      <c r="I64" s="62"/>
      <c r="J64" s="54"/>
      <c r="K64" s="65"/>
      <c r="L64" s="65"/>
      <c r="M64" s="60"/>
      <c r="N64" s="98"/>
      <c r="O64" s="2"/>
      <c r="P64" s="2"/>
      <c r="Q64" s="2"/>
      <c r="R64" s="2"/>
      <c r="S64" s="2"/>
      <c r="T64" s="2"/>
    </row>
    <row r="65" spans="1:20" ht="42.75" customHeight="1" x14ac:dyDescent="0.2">
      <c r="A65" s="179" t="s">
        <v>179</v>
      </c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1"/>
      <c r="O65" s="2"/>
      <c r="P65" s="2"/>
      <c r="Q65" s="2"/>
      <c r="R65" s="2"/>
      <c r="S65" s="2"/>
      <c r="T65" s="2"/>
    </row>
    <row r="66" spans="1:20" ht="24" customHeight="1" x14ac:dyDescent="0.2">
      <c r="A66" s="86"/>
      <c r="B66" s="6"/>
      <c r="C66" s="56"/>
      <c r="D66" s="22"/>
      <c r="E66" s="5"/>
      <c r="F66" s="5"/>
      <c r="G66" s="5"/>
      <c r="H66" s="6"/>
      <c r="I66" s="22"/>
      <c r="J66" s="58"/>
      <c r="K66" s="22"/>
      <c r="L66" s="5"/>
      <c r="M66" s="5"/>
      <c r="N66" s="101"/>
    </row>
    <row r="67" spans="1:20" ht="28.5" customHeight="1" x14ac:dyDescent="0.2">
      <c r="A67" s="86"/>
      <c r="B67" s="6"/>
      <c r="C67" s="56"/>
      <c r="D67" s="22"/>
      <c r="E67" s="5"/>
      <c r="F67" s="5"/>
      <c r="G67" s="5"/>
      <c r="H67" s="6"/>
      <c r="I67" s="6"/>
      <c r="J67" s="56"/>
      <c r="K67" s="22"/>
      <c r="L67" s="5"/>
      <c r="M67" s="5"/>
      <c r="N67" s="101"/>
    </row>
    <row r="68" spans="1:20" x14ac:dyDescent="0.2">
      <c r="A68" s="134" t="s">
        <v>174</v>
      </c>
      <c r="B68" s="170"/>
      <c r="C68" s="171"/>
      <c r="D68" s="170"/>
      <c r="E68" s="171" t="s">
        <v>57</v>
      </c>
      <c r="F68" s="18"/>
      <c r="G68" s="18"/>
      <c r="H68" s="7"/>
      <c r="I68" s="7"/>
      <c r="J68" s="52"/>
      <c r="K68" s="68" t="s">
        <v>164</v>
      </c>
      <c r="L68" s="18"/>
      <c r="M68" s="5"/>
      <c r="N68" s="101"/>
    </row>
    <row r="69" spans="1:20" x14ac:dyDescent="0.2">
      <c r="A69" s="184" t="s">
        <v>175</v>
      </c>
      <c r="B69" s="182"/>
      <c r="C69" s="182"/>
      <c r="D69" s="182"/>
      <c r="E69" s="182" t="s">
        <v>58</v>
      </c>
      <c r="F69" s="182"/>
      <c r="G69" s="182"/>
      <c r="H69" s="182"/>
      <c r="I69" s="170"/>
      <c r="J69" s="170"/>
      <c r="K69" s="68" t="s">
        <v>29</v>
      </c>
      <c r="L69" s="74"/>
      <c r="M69" s="75"/>
      <c r="N69" s="102"/>
    </row>
    <row r="70" spans="1:20" x14ac:dyDescent="0.2">
      <c r="A70" s="185" t="s">
        <v>176</v>
      </c>
      <c r="B70" s="186"/>
      <c r="C70" s="186"/>
      <c r="D70" s="186"/>
      <c r="E70" s="183" t="s">
        <v>104</v>
      </c>
      <c r="F70" s="183"/>
      <c r="G70" s="183"/>
      <c r="H70" s="183"/>
      <c r="I70" s="7"/>
      <c r="J70" s="168"/>
      <c r="K70" s="169" t="s">
        <v>105</v>
      </c>
      <c r="L70" s="74"/>
      <c r="M70" s="75"/>
      <c r="N70" s="102"/>
    </row>
    <row r="71" spans="1:20" ht="13.5" thickBot="1" x14ac:dyDescent="0.25">
      <c r="A71" s="177"/>
      <c r="B71" s="178"/>
      <c r="C71" s="167"/>
      <c r="D71" s="103"/>
      <c r="E71" s="167"/>
      <c r="F71" s="167"/>
      <c r="G71" s="167"/>
      <c r="H71" s="167"/>
      <c r="I71" s="167"/>
      <c r="J71" s="167"/>
      <c r="K71" s="135" t="s">
        <v>106</v>
      </c>
      <c r="L71" s="104"/>
      <c r="M71" s="105"/>
      <c r="N71" s="106"/>
    </row>
    <row r="75" spans="1:20" ht="13.5" thickBot="1" x14ac:dyDescent="0.25">
      <c r="A75" s="67">
        <v>1</v>
      </c>
      <c r="B75" s="23" t="s">
        <v>30</v>
      </c>
      <c r="C75" s="23"/>
      <c r="D75" s="19">
        <v>2022</v>
      </c>
      <c r="E75" s="19">
        <v>2021</v>
      </c>
      <c r="K75" s="30" t="s">
        <v>167</v>
      </c>
    </row>
    <row r="77" spans="1:20" x14ac:dyDescent="0.2">
      <c r="A77" s="67">
        <v>1.1000000000000001</v>
      </c>
      <c r="B77" s="3" t="s">
        <v>31</v>
      </c>
      <c r="C77" s="8"/>
      <c r="D77" s="14">
        <f>+D9-K9</f>
        <v>192432718418.13998</v>
      </c>
      <c r="E77" s="14">
        <f>+E9-L9</f>
        <v>177868330189.57999</v>
      </c>
      <c r="F77" s="17" t="s">
        <v>32</v>
      </c>
      <c r="I77" s="14">
        <f>+D77-E77</f>
        <v>14564388228.559998</v>
      </c>
      <c r="J77" s="59"/>
      <c r="K77" s="94">
        <f>+I77/E77</f>
        <v>8.1882976092689602E-2</v>
      </c>
    </row>
    <row r="78" spans="1:20" hidden="1" x14ac:dyDescent="0.2">
      <c r="A78" s="67">
        <v>1.2</v>
      </c>
      <c r="B78" s="3" t="s">
        <v>33</v>
      </c>
      <c r="C78" s="8"/>
      <c r="D78" s="14">
        <f>+D9/K9</f>
        <v>8.279748713334838</v>
      </c>
      <c r="E78" s="14">
        <f>+E9/L9</f>
        <v>9.2616813337616204</v>
      </c>
      <c r="F78" s="17" t="s">
        <v>34</v>
      </c>
      <c r="I78" s="14">
        <f>+D78-E78</f>
        <v>-0.98193262042678242</v>
      </c>
      <c r="J78" s="59"/>
      <c r="K78" s="94">
        <f>+I78/E78</f>
        <v>-0.10602098960664323</v>
      </c>
    </row>
    <row r="80" spans="1:20" x14ac:dyDescent="0.2">
      <c r="A80" s="67">
        <v>2</v>
      </c>
      <c r="B80" s="3" t="s">
        <v>35</v>
      </c>
      <c r="C80" s="8"/>
      <c r="D80" s="14">
        <f>+K40/D53*100</f>
        <v>5.4192842669038912</v>
      </c>
      <c r="E80" s="14">
        <f>+L40/E53*100</f>
        <v>4.6168560232938844</v>
      </c>
      <c r="F80" s="17" t="s">
        <v>36</v>
      </c>
      <c r="I80" s="14">
        <f>+D80-E80</f>
        <v>0.80242824361000675</v>
      </c>
      <c r="J80" s="59"/>
      <c r="K80" s="94">
        <f>+I80/E80</f>
        <v>0.17380404317601317</v>
      </c>
    </row>
    <row r="82" spans="2:14" x14ac:dyDescent="0.2">
      <c r="B82" s="23"/>
      <c r="C82" s="23"/>
      <c r="D82" s="17" t="e">
        <f>+D9-#REF!</f>
        <v>#REF!</v>
      </c>
      <c r="E82" s="17"/>
      <c r="F82" s="18"/>
      <c r="G82" s="10"/>
      <c r="H82" s="24"/>
      <c r="I82" s="66"/>
      <c r="K82" s="9"/>
      <c r="L82" s="175"/>
      <c r="M82" s="175"/>
      <c r="N82" s="175"/>
    </row>
    <row r="83" spans="2:14" x14ac:dyDescent="0.2">
      <c r="D83" s="14" t="e">
        <f>+D82/K9</f>
        <v>#REF!</v>
      </c>
    </row>
    <row r="85" spans="2:14" x14ac:dyDescent="0.2">
      <c r="I85" s="14"/>
      <c r="J85" s="59"/>
    </row>
  </sheetData>
  <mergeCells count="24">
    <mergeCell ref="P6:Q6"/>
    <mergeCell ref="R6:S6"/>
    <mergeCell ref="A71:B71"/>
    <mergeCell ref="L82:N82"/>
    <mergeCell ref="A69:B69"/>
    <mergeCell ref="C69:D69"/>
    <mergeCell ref="E69:H69"/>
    <mergeCell ref="A70:B70"/>
    <mergeCell ref="C70:D70"/>
    <mergeCell ref="E70:H70"/>
    <mergeCell ref="A65:N65"/>
    <mergeCell ref="A6:A7"/>
    <mergeCell ref="B6:B7"/>
    <mergeCell ref="C6:C7"/>
    <mergeCell ref="G6:G7"/>
    <mergeCell ref="H6:H7"/>
    <mergeCell ref="I6:I7"/>
    <mergeCell ref="J6:J7"/>
    <mergeCell ref="N6:N7"/>
    <mergeCell ref="A1:N1"/>
    <mergeCell ref="A2:N2"/>
    <mergeCell ref="A3:N3"/>
    <mergeCell ref="A4:N4"/>
    <mergeCell ref="A5:N5"/>
  </mergeCells>
  <printOptions horizontalCentered="1"/>
  <pageMargins left="0.35433070866141736" right="0" top="0.39370078740157483" bottom="0.39370078740157483" header="0" footer="0"/>
  <pageSetup paperSize="9" scale="7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8c6564-7458-4a1e-985e-3daf28c914c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B9337DE63EBB4196184082924F21E1" ma:contentTypeVersion="18" ma:contentTypeDescription="Crear nuevo documento." ma:contentTypeScope="" ma:versionID="8d4891a26e048f09599a1423299faed6">
  <xsd:schema xmlns:xsd="http://www.w3.org/2001/XMLSchema" xmlns:xs="http://www.w3.org/2001/XMLSchema" xmlns:p="http://schemas.microsoft.com/office/2006/metadata/properties" xmlns:ns3="5259c430-9111-4fe8-9885-0482517866d7" xmlns:ns4="848c6564-7458-4a1e-985e-3daf28c914c8" targetNamespace="http://schemas.microsoft.com/office/2006/metadata/properties" ma:root="true" ma:fieldsID="1d6b6203e4612276bf9db135abf1a344" ns3:_="" ns4:_="">
    <xsd:import namespace="5259c430-9111-4fe8-9885-0482517866d7"/>
    <xsd:import namespace="848c6564-7458-4a1e-985e-3daf28c914c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9c430-9111-4fe8-9885-0482517866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c6564-7458-4a1e-985e-3daf28c914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EBBD8E-3EFF-44EE-BBFB-4C829DA7CB7C}">
  <ds:schemaRefs>
    <ds:schemaRef ds:uri="848c6564-7458-4a1e-985e-3daf28c914c8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5259c430-9111-4fe8-9885-0482517866d7"/>
  </ds:schemaRefs>
</ds:datastoreItem>
</file>

<file path=customXml/itemProps2.xml><?xml version="1.0" encoding="utf-8"?>
<ds:datastoreItem xmlns:ds="http://schemas.openxmlformats.org/officeDocument/2006/customXml" ds:itemID="{520152A9-DAC8-421A-83E1-1C554DE029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DF4CF9-B007-40CB-BFE1-637883BDAE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59c430-9111-4fe8-9885-0482517866d7"/>
    <ds:schemaRef ds:uri="848c6564-7458-4a1e-985e-3daf28c914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EST SIT FINAN JUNIO 2024-2023</vt:lpstr>
      <vt:lpstr>EST RESUL JUNIO 2024-2023</vt:lpstr>
      <vt:lpstr>EST SIT FINAN JUNIO-MARZO 2024</vt:lpstr>
      <vt:lpstr>EST SIT FINAN SEP Y JUN 2023</vt:lpstr>
      <vt:lpstr>'EST RESUL JUNIO 2024-2023'!Área_de_impresión</vt:lpstr>
      <vt:lpstr>'EST SIT FINAN JUNIO 2024-2023'!Área_de_impresión</vt:lpstr>
      <vt:lpstr>'EST SIT FINAN JUNIO-MARZO 2024'!Área_de_impresión</vt:lpstr>
      <vt:lpstr>'EST SIT FINAN SEP Y JUN 2023'!Área_de_impresión</vt:lpstr>
      <vt:lpstr>'EST RESUL JUNIO 2024-2023'!Títulos_a_imprimir</vt:lpstr>
      <vt:lpstr>'EST SIT FINAN JUNIO 2024-2023'!Títulos_a_imprimir</vt:lpstr>
      <vt:lpstr>'EST SIT FINAN JUNIO-MARZO 2024'!Títulos_a_imprimir</vt:lpstr>
      <vt:lpstr>'EST SIT FINAN SEP Y JUN 2023'!Títulos_a_imprimir</vt:lpstr>
    </vt:vector>
  </TitlesOfParts>
  <Company>upn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upn</dc:creator>
  <cp:lastModifiedBy>M. GUERRA L.</cp:lastModifiedBy>
  <cp:revision/>
  <cp:lastPrinted>2024-05-31T01:46:50Z</cp:lastPrinted>
  <dcterms:created xsi:type="dcterms:W3CDTF">2009-11-14T02:04:31Z</dcterms:created>
  <dcterms:modified xsi:type="dcterms:W3CDTF">2024-08-12T18:35:37Z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0x01010098B9337DE63EBB4196184082924F21E1</vt:lpwstr>
  </property>
</Properties>
</file>