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dagogicaedu-my.sharepoint.com/personal/guerramsfn_pedagogica_edu_co/Documents/A DATADRIV/INFORMES FINANCIEROS Y CONTABLES 2026/"/>
    </mc:Choice>
  </mc:AlternateContent>
  <xr:revisionPtr revIDLastSave="0" documentId="8_{66BA17DA-5292-4E77-835D-A2E2247024C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ST SIT FINAN MARZO 2026-2025" sheetId="10" r:id="rId1"/>
    <sheet name="EST RESUL MARZO 2026-2025" sheetId="6" r:id="rId2"/>
    <sheet name="EST SIT FINAN DIC-MARZO 2026" sheetId="12" r:id="rId3"/>
  </sheets>
  <definedNames>
    <definedName name="_xlnm.Print_Area" localSheetId="1">'EST RESUL MARZO 2026-2025'!$A$1:$G$78</definedName>
    <definedName name="_xlnm.Print_Area" localSheetId="2">'EST SIT FINAN DIC-MARZO 2026'!$A$8:$N$69</definedName>
    <definedName name="_xlnm.Print_Area" localSheetId="0">'EST SIT FINAN MARZO 2026-2025'!$A$8:$N$69</definedName>
    <definedName name="_xlnm.Print_Titles" localSheetId="1">'EST RESUL MARZO 2026-2025'!$1:$9</definedName>
    <definedName name="_xlnm.Print_Titles" localSheetId="2">'EST SIT FINAN DIC-MARZO 2026'!$1:$7</definedName>
    <definedName name="_xlnm.Print_Titles" localSheetId="0">'EST SIT FINAN MARZO 2026-2025'!$1:$7</definedName>
  </definedNames>
  <calcPr calcId="191029"/>
</workbook>
</file>

<file path=xl/calcChain.xml><?xml version="1.0" encoding="utf-8"?>
<calcChain xmlns="http://schemas.openxmlformats.org/spreadsheetml/2006/main">
  <c r="F60" i="12" l="1"/>
  <c r="G60" i="12" s="1"/>
  <c r="M68" i="12" l="1"/>
  <c r="N68" i="12" s="1"/>
  <c r="M67" i="12"/>
  <c r="N67" i="12" s="1"/>
  <c r="F67" i="12"/>
  <c r="G67" i="12" s="1"/>
  <c r="L66" i="12"/>
  <c r="K66" i="12"/>
  <c r="F66" i="12"/>
  <c r="E66" i="12"/>
  <c r="D66" i="12"/>
  <c r="M65" i="12"/>
  <c r="M63" i="12" s="1"/>
  <c r="L63" i="12"/>
  <c r="K63" i="12"/>
  <c r="M62" i="12"/>
  <c r="N62" i="12" s="1"/>
  <c r="M61" i="12"/>
  <c r="N61" i="12" s="1"/>
  <c r="M60" i="12"/>
  <c r="L59" i="12"/>
  <c r="K59" i="12"/>
  <c r="K58" i="12" s="1"/>
  <c r="E59" i="12"/>
  <c r="D59" i="12"/>
  <c r="F56" i="12"/>
  <c r="G56" i="12" s="1"/>
  <c r="F55" i="12"/>
  <c r="F54" i="12"/>
  <c r="G54" i="12" s="1"/>
  <c r="F53" i="12"/>
  <c r="M52" i="12"/>
  <c r="N52" i="12" s="1"/>
  <c r="E52" i="12"/>
  <c r="D52" i="12"/>
  <c r="R51" i="12"/>
  <c r="M51" i="12"/>
  <c r="N51" i="12" s="1"/>
  <c r="F51" i="12"/>
  <c r="F50" i="12" s="1"/>
  <c r="R50" i="12"/>
  <c r="L50" i="12"/>
  <c r="L47" i="12" s="1"/>
  <c r="E50" i="12"/>
  <c r="D50" i="12"/>
  <c r="R48" i="12"/>
  <c r="F48" i="12"/>
  <c r="G48" i="12" s="1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P39" i="12"/>
  <c r="F39" i="12"/>
  <c r="G39" i="12" s="1"/>
  <c r="F38" i="12"/>
  <c r="G38" i="12" s="1"/>
  <c r="R36" i="12"/>
  <c r="M36" i="12"/>
  <c r="M35" i="12" s="1"/>
  <c r="F36" i="12"/>
  <c r="G36" i="12" s="1"/>
  <c r="L35" i="12"/>
  <c r="L33" i="12" s="1"/>
  <c r="K35" i="12"/>
  <c r="K33" i="12" s="1"/>
  <c r="E35" i="12"/>
  <c r="D35" i="12"/>
  <c r="P50" i="12" s="1"/>
  <c r="F34" i="12"/>
  <c r="F32" i="12" s="1"/>
  <c r="F33" i="12"/>
  <c r="G33" i="12" s="1"/>
  <c r="E32" i="12"/>
  <c r="D32" i="12"/>
  <c r="M29" i="12"/>
  <c r="N29" i="12" s="1"/>
  <c r="F29" i="12"/>
  <c r="G29" i="12" s="1"/>
  <c r="M28" i="12"/>
  <c r="N28" i="12" s="1"/>
  <c r="F28" i="12"/>
  <c r="G28" i="12" s="1"/>
  <c r="M27" i="12"/>
  <c r="F27" i="12"/>
  <c r="G27" i="12" s="1"/>
  <c r="L26" i="12"/>
  <c r="K26" i="12"/>
  <c r="S29" i="12" s="1"/>
  <c r="E26" i="12"/>
  <c r="D26" i="12"/>
  <c r="F25" i="12"/>
  <c r="G25" i="12" s="1"/>
  <c r="P24" i="12"/>
  <c r="F24" i="12"/>
  <c r="G24" i="12" s="1"/>
  <c r="P23" i="12"/>
  <c r="M23" i="12"/>
  <c r="N23" i="12" s="1"/>
  <c r="F23" i="12"/>
  <c r="P22" i="12"/>
  <c r="L22" i="12"/>
  <c r="K22" i="12"/>
  <c r="S25" i="12" s="1"/>
  <c r="E22" i="12"/>
  <c r="D22" i="12"/>
  <c r="M20" i="12"/>
  <c r="N20" i="12" s="1"/>
  <c r="F20" i="12"/>
  <c r="G20" i="12" s="1"/>
  <c r="S19" i="12"/>
  <c r="L19" i="12"/>
  <c r="K19" i="12"/>
  <c r="S22" i="12" s="1"/>
  <c r="F19" i="12"/>
  <c r="G19" i="12" s="1"/>
  <c r="P18" i="12"/>
  <c r="F18" i="12"/>
  <c r="G18" i="12" s="1"/>
  <c r="M16" i="12"/>
  <c r="N16" i="12" s="1"/>
  <c r="E16" i="12"/>
  <c r="D16" i="12"/>
  <c r="M15" i="12"/>
  <c r="N15" i="12" s="1"/>
  <c r="F15" i="12"/>
  <c r="M14" i="12"/>
  <c r="N14" i="12" s="1"/>
  <c r="E14" i="12"/>
  <c r="D14" i="12"/>
  <c r="M13" i="12"/>
  <c r="N13" i="12" s="1"/>
  <c r="F13" i="12"/>
  <c r="G13" i="12" s="1"/>
  <c r="M12" i="12"/>
  <c r="N12" i="12" s="1"/>
  <c r="F12" i="12"/>
  <c r="G12" i="12" s="1"/>
  <c r="M11" i="12"/>
  <c r="F11" i="12"/>
  <c r="L10" i="12"/>
  <c r="K10" i="12"/>
  <c r="R16" i="12" s="1"/>
  <c r="E10" i="12"/>
  <c r="D10" i="12"/>
  <c r="M22" i="12" l="1"/>
  <c r="N22" i="12" s="1"/>
  <c r="N63" i="12"/>
  <c r="G66" i="12"/>
  <c r="G51" i="12"/>
  <c r="F52" i="12"/>
  <c r="G52" i="12" s="1"/>
  <c r="M59" i="12"/>
  <c r="N60" i="12"/>
  <c r="G50" i="12"/>
  <c r="F14" i="12"/>
  <c r="G14" i="12" s="1"/>
  <c r="G15" i="12"/>
  <c r="F22" i="12"/>
  <c r="G22" i="12" s="1"/>
  <c r="D58" i="12"/>
  <c r="R19" i="12"/>
  <c r="S12" i="12"/>
  <c r="D9" i="12"/>
  <c r="P12" i="12" s="1"/>
  <c r="M19" i="12"/>
  <c r="M9" i="12" s="1"/>
  <c r="M26" i="12"/>
  <c r="N26" i="12" s="1"/>
  <c r="M66" i="12"/>
  <c r="N66" i="12" s="1"/>
  <c r="L58" i="12"/>
  <c r="N65" i="12"/>
  <c r="E58" i="12"/>
  <c r="F59" i="12"/>
  <c r="G59" i="12" s="1"/>
  <c r="L9" i="12"/>
  <c r="M10" i="12"/>
  <c r="N10" i="12" s="1"/>
  <c r="G55" i="12"/>
  <c r="D31" i="12"/>
  <c r="E31" i="12"/>
  <c r="P26" i="12"/>
  <c r="E9" i="12"/>
  <c r="F10" i="12"/>
  <c r="G10" i="12" s="1"/>
  <c r="M33" i="12"/>
  <c r="N33" i="12" s="1"/>
  <c r="N35" i="12"/>
  <c r="G32" i="12"/>
  <c r="K9" i="12"/>
  <c r="N27" i="12"/>
  <c r="G34" i="12"/>
  <c r="N36" i="12"/>
  <c r="P49" i="12"/>
  <c r="P52" i="12"/>
  <c r="N11" i="12"/>
  <c r="R20" i="12"/>
  <c r="G23" i="12"/>
  <c r="F26" i="12"/>
  <c r="G26" i="12" s="1"/>
  <c r="P42" i="12"/>
  <c r="N59" i="12"/>
  <c r="R18" i="12"/>
  <c r="R13" i="12"/>
  <c r="F35" i="12"/>
  <c r="G35" i="12" s="1"/>
  <c r="R15" i="12"/>
  <c r="F16" i="12"/>
  <c r="G16" i="12" s="1"/>
  <c r="P51" i="12"/>
  <c r="D57" i="12"/>
  <c r="P41" i="12" s="1"/>
  <c r="P53" i="12"/>
  <c r="P44" i="12"/>
  <c r="P48" i="12"/>
  <c r="P54" i="12"/>
  <c r="P16" i="12" l="1"/>
  <c r="P13" i="12"/>
  <c r="N19" i="12"/>
  <c r="P32" i="12"/>
  <c r="L41" i="12"/>
  <c r="L57" i="12" s="1"/>
  <c r="M58" i="12"/>
  <c r="P9" i="12"/>
  <c r="F58" i="12"/>
  <c r="F31" i="12"/>
  <c r="G31" i="12" s="1"/>
  <c r="E57" i="12"/>
  <c r="Q9" i="12"/>
  <c r="M41" i="12"/>
  <c r="N9" i="12"/>
  <c r="F9" i="12"/>
  <c r="K41" i="12"/>
  <c r="Q56" i="12"/>
  <c r="Q44" i="12"/>
  <c r="Z55" i="12" l="1"/>
  <c r="F57" i="12"/>
  <c r="G57" i="12" s="1"/>
  <c r="G9" i="12"/>
  <c r="N41" i="12"/>
  <c r="E16" i="10" l="1"/>
  <c r="D16" i="10"/>
  <c r="F17" i="10"/>
  <c r="G17" i="10" s="1"/>
  <c r="M62" i="10" l="1"/>
  <c r="F74" i="6"/>
  <c r="G74" i="6" s="1"/>
  <c r="E26" i="10" l="1"/>
  <c r="D26" i="10"/>
  <c r="F29" i="10" l="1"/>
  <c r="F28" i="10"/>
  <c r="E18" i="6" l="1"/>
  <c r="F21" i="6"/>
  <c r="G21" i="6" s="1"/>
  <c r="F20" i="6" l="1"/>
  <c r="M65" i="10"/>
  <c r="N65" i="10" s="1"/>
  <c r="L63" i="10"/>
  <c r="K63" i="10"/>
  <c r="D18" i="6"/>
  <c r="E20" i="6"/>
  <c r="D20" i="6"/>
  <c r="G20" i="6" l="1"/>
  <c r="E52" i="10"/>
  <c r="D52" i="10"/>
  <c r="F54" i="10"/>
  <c r="G54" i="10" s="1"/>
  <c r="F55" i="10"/>
  <c r="G55" i="10" s="1"/>
  <c r="F56" i="10"/>
  <c r="G56" i="10" s="1"/>
  <c r="E35" i="10"/>
  <c r="D35" i="10"/>
  <c r="F49" i="10"/>
  <c r="F27" i="10"/>
  <c r="F25" i="10"/>
  <c r="G25" i="10" s="1"/>
  <c r="F24" i="10"/>
  <c r="G24" i="10" s="1"/>
  <c r="F23" i="10"/>
  <c r="G23" i="10" s="1"/>
  <c r="E22" i="10"/>
  <c r="D22" i="10"/>
  <c r="F20" i="10"/>
  <c r="G20" i="10" s="1"/>
  <c r="G27" i="10" l="1"/>
  <c r="F26" i="10"/>
  <c r="G26" i="10" s="1"/>
  <c r="F22" i="10"/>
  <c r="G22" i="10" s="1"/>
  <c r="M39" i="10" l="1"/>
  <c r="N39" i="10" s="1"/>
  <c r="L38" i="10"/>
  <c r="K38" i="10"/>
  <c r="M38" i="10" l="1"/>
  <c r="N38" i="10" s="1"/>
  <c r="F48" i="6" l="1"/>
  <c r="G48" i="6" s="1"/>
  <c r="D14" i="6"/>
  <c r="E14" i="6"/>
  <c r="F15" i="6"/>
  <c r="G15" i="6" s="1"/>
  <c r="F19" i="10"/>
  <c r="G19" i="10" s="1"/>
  <c r="F18" i="10"/>
  <c r="F16" i="10" s="1"/>
  <c r="F53" i="10"/>
  <c r="G18" i="10" l="1"/>
  <c r="M68" i="10"/>
  <c r="N68" i="10" s="1"/>
  <c r="E62" i="6" l="1"/>
  <c r="D62" i="6"/>
  <c r="F15" i="10" l="1"/>
  <c r="E14" i="10"/>
  <c r="D14" i="10"/>
  <c r="F14" i="10" l="1"/>
  <c r="M63" i="10" l="1"/>
  <c r="N63" i="10" s="1"/>
  <c r="F12" i="10" l="1"/>
  <c r="G12" i="10" s="1"/>
  <c r="F13" i="10"/>
  <c r="G13" i="10" s="1"/>
  <c r="D10" i="10" l="1"/>
  <c r="D9" i="10" s="1"/>
  <c r="F11" i="10"/>
  <c r="G11" i="10" s="1"/>
  <c r="M51" i="10" l="1"/>
  <c r="N51" i="10" s="1"/>
  <c r="M52" i="10"/>
  <c r="N52" i="10" s="1"/>
  <c r="M36" i="10"/>
  <c r="N36" i="10" s="1"/>
  <c r="E32" i="10"/>
  <c r="D32" i="10"/>
  <c r="F34" i="10"/>
  <c r="G34" i="10" s="1"/>
  <c r="F33" i="10"/>
  <c r="G33" i="10" s="1"/>
  <c r="F32" i="10" l="1"/>
  <c r="G32" i="10" s="1"/>
  <c r="F71" i="6" l="1"/>
  <c r="G71" i="6" s="1"/>
  <c r="F36" i="10" l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D50" i="10"/>
  <c r="E50" i="10"/>
  <c r="F51" i="10"/>
  <c r="G51" i="10" s="1"/>
  <c r="D59" i="10"/>
  <c r="E59" i="10"/>
  <c r="F60" i="10"/>
  <c r="G60" i="10" s="1"/>
  <c r="F61" i="10"/>
  <c r="G61" i="10" s="1"/>
  <c r="D66" i="10"/>
  <c r="E66" i="10"/>
  <c r="F67" i="10"/>
  <c r="G67" i="10" s="1"/>
  <c r="D24" i="6"/>
  <c r="G36" i="10" l="1"/>
  <c r="F35" i="10"/>
  <c r="G35" i="10" s="1"/>
  <c r="E31" i="10"/>
  <c r="D31" i="10"/>
  <c r="F59" i="10"/>
  <c r="G59" i="10" s="1"/>
  <c r="E58" i="10"/>
  <c r="D58" i="10"/>
  <c r="F66" i="10"/>
  <c r="G66" i="10" s="1"/>
  <c r="F52" i="10"/>
  <c r="G52" i="10" s="1"/>
  <c r="F50" i="10"/>
  <c r="G50" i="10" s="1"/>
  <c r="K35" i="10"/>
  <c r="L35" i="10"/>
  <c r="M35" i="10"/>
  <c r="G16" i="10" l="1"/>
  <c r="F31" i="10"/>
  <c r="G31" i="10" s="1"/>
  <c r="L33" i="10"/>
  <c r="K33" i="10"/>
  <c r="F58" i="10"/>
  <c r="M33" i="10"/>
  <c r="N35" i="10"/>
  <c r="N33" i="10" l="1"/>
  <c r="K19" i="10" l="1"/>
  <c r="L19" i="10"/>
  <c r="L26" i="10"/>
  <c r="K26" i="10"/>
  <c r="M29" i="10"/>
  <c r="N29" i="10" s="1"/>
  <c r="M28" i="10"/>
  <c r="N28" i="10" s="1"/>
  <c r="M27" i="10"/>
  <c r="N27" i="10" s="1"/>
  <c r="M26" i="10" l="1"/>
  <c r="N62" i="10"/>
  <c r="L59" i="10"/>
  <c r="K59" i="10"/>
  <c r="D52" i="6" l="1"/>
  <c r="E52" i="6"/>
  <c r="F53" i="6"/>
  <c r="G53" i="6" s="1"/>
  <c r="D42" i="6" l="1"/>
  <c r="D40" i="6" s="1"/>
  <c r="D70" i="6"/>
  <c r="D69" i="6" s="1"/>
  <c r="M69" i="6" s="1"/>
  <c r="K16" i="6"/>
  <c r="L16" i="6" s="1"/>
  <c r="P16" i="6" s="1"/>
  <c r="K22" i="6"/>
  <c r="L22" i="6" s="1"/>
  <c r="P22" i="6" s="1"/>
  <c r="D28" i="6"/>
  <c r="D10" i="6" s="1"/>
  <c r="D61" i="6"/>
  <c r="E24" i="6"/>
  <c r="E28" i="6"/>
  <c r="E34" i="6"/>
  <c r="E37" i="6"/>
  <c r="E42" i="6"/>
  <c r="E40" i="6" s="1"/>
  <c r="E61" i="6"/>
  <c r="E70" i="6"/>
  <c r="E69" i="6" s="1"/>
  <c r="D34" i="6"/>
  <c r="K32" i="6" s="1"/>
  <c r="L32" i="6" s="1"/>
  <c r="P32" i="6" s="1"/>
  <c r="D37" i="6"/>
  <c r="F73" i="6"/>
  <c r="G73" i="6" s="1"/>
  <c r="F38" i="6"/>
  <c r="F37" i="6" s="1"/>
  <c r="M67" i="10"/>
  <c r="M66" i="10" s="1"/>
  <c r="L66" i="10"/>
  <c r="L58" i="10" s="1"/>
  <c r="K66" i="10"/>
  <c r="K58" i="10" s="1"/>
  <c r="M61" i="10"/>
  <c r="N61" i="10" s="1"/>
  <c r="M60" i="10"/>
  <c r="F72" i="6"/>
  <c r="G72" i="6" s="1"/>
  <c r="F30" i="6"/>
  <c r="G30" i="6" s="1"/>
  <c r="M16" i="10"/>
  <c r="N16" i="10" s="1"/>
  <c r="E10" i="10"/>
  <c r="E9" i="10" s="1"/>
  <c r="F57" i="6"/>
  <c r="F54" i="6"/>
  <c r="G54" i="6" s="1"/>
  <c r="F29" i="6"/>
  <c r="G29" i="6" s="1"/>
  <c r="F56" i="6"/>
  <c r="G56" i="6" s="1"/>
  <c r="F55" i="6"/>
  <c r="G55" i="6" s="1"/>
  <c r="F50" i="6"/>
  <c r="G50" i="6" s="1"/>
  <c r="F49" i="6"/>
  <c r="G49" i="6" s="1"/>
  <c r="M15" i="10"/>
  <c r="N15" i="10" s="1"/>
  <c r="L10" i="10"/>
  <c r="K10" i="10"/>
  <c r="R20" i="10" s="1"/>
  <c r="P44" i="10"/>
  <c r="D57" i="10"/>
  <c r="M23" i="10"/>
  <c r="M22" i="10" s="1"/>
  <c r="L22" i="10"/>
  <c r="K22" i="10"/>
  <c r="M20" i="10"/>
  <c r="M19" i="10" s="1"/>
  <c r="M14" i="10"/>
  <c r="N14" i="10" s="1"/>
  <c r="P23" i="10"/>
  <c r="M13" i="10"/>
  <c r="N13" i="10" s="1"/>
  <c r="M12" i="10"/>
  <c r="N12" i="10" s="1"/>
  <c r="M11" i="10"/>
  <c r="N11" i="10" s="1"/>
  <c r="P24" i="10"/>
  <c r="P18" i="10"/>
  <c r="P22" i="10"/>
  <c r="F75" i="6"/>
  <c r="G75" i="6" s="1"/>
  <c r="F66" i="6"/>
  <c r="G66" i="6" s="1"/>
  <c r="F64" i="6"/>
  <c r="F47" i="6"/>
  <c r="G47" i="6" s="1"/>
  <c r="F46" i="6"/>
  <c r="G46" i="6" s="1"/>
  <c r="F45" i="6"/>
  <c r="G45" i="6" s="1"/>
  <c r="F44" i="6"/>
  <c r="G44" i="6" s="1"/>
  <c r="F43" i="6"/>
  <c r="G43" i="6" s="1"/>
  <c r="F35" i="6"/>
  <c r="G35" i="6" s="1"/>
  <c r="F26" i="6"/>
  <c r="G26" i="6" s="1"/>
  <c r="F25" i="6"/>
  <c r="G25" i="6" s="1"/>
  <c r="F19" i="6"/>
  <c r="F16" i="6"/>
  <c r="F14" i="6" s="1"/>
  <c r="K71" i="6"/>
  <c r="L71" i="6" s="1"/>
  <c r="P71" i="6" s="1"/>
  <c r="K66" i="6"/>
  <c r="L66" i="6" s="1"/>
  <c r="P66" i="6" s="1"/>
  <c r="K65" i="6"/>
  <c r="L65" i="6" s="1"/>
  <c r="P65" i="6" s="1"/>
  <c r="P63" i="6"/>
  <c r="K63" i="6"/>
  <c r="K57" i="6"/>
  <c r="L57" i="6" s="1"/>
  <c r="P57" i="6" s="1"/>
  <c r="P55" i="6"/>
  <c r="K55" i="6"/>
  <c r="K52" i="6"/>
  <c r="L52" i="6" s="1"/>
  <c r="P52" i="6" s="1"/>
  <c r="K51" i="6"/>
  <c r="L51" i="6" s="1"/>
  <c r="P51" i="6" s="1"/>
  <c r="P50" i="6"/>
  <c r="K50" i="6"/>
  <c r="K49" i="6"/>
  <c r="L49" i="6" s="1"/>
  <c r="P49" i="6" s="1"/>
  <c r="K47" i="6"/>
  <c r="L47" i="6" s="1"/>
  <c r="P47" i="6" s="1"/>
  <c r="K45" i="6"/>
  <c r="L45" i="6" s="1"/>
  <c r="P45" i="6" s="1"/>
  <c r="K43" i="6"/>
  <c r="L43" i="6" s="1"/>
  <c r="P43" i="6" s="1"/>
  <c r="K42" i="6"/>
  <c r="L42" i="6" s="1"/>
  <c r="P42" i="6" s="1"/>
  <c r="M47" i="6"/>
  <c r="P40" i="6"/>
  <c r="K40" i="6"/>
  <c r="P38" i="6"/>
  <c r="K38" i="6"/>
  <c r="K37" i="6"/>
  <c r="L37" i="6" s="1"/>
  <c r="P37" i="6" s="1"/>
  <c r="K36" i="6"/>
  <c r="L36" i="6" s="1"/>
  <c r="P36" i="6" s="1"/>
  <c r="K34" i="6"/>
  <c r="L34" i="6" s="1"/>
  <c r="P34" i="6" s="1"/>
  <c r="K33" i="6"/>
  <c r="L33" i="6" s="1"/>
  <c r="P33" i="6" s="1"/>
  <c r="P30" i="6"/>
  <c r="K30" i="6"/>
  <c r="P28" i="6"/>
  <c r="K28" i="6"/>
  <c r="K25" i="6"/>
  <c r="L25" i="6" s="1"/>
  <c r="P25" i="6" s="1"/>
  <c r="K24" i="6"/>
  <c r="L24" i="6" s="1"/>
  <c r="P24" i="6" s="1"/>
  <c r="P23" i="6"/>
  <c r="K23" i="6"/>
  <c r="K19" i="6"/>
  <c r="L19" i="6" s="1"/>
  <c r="P19" i="6" s="1"/>
  <c r="K18" i="6"/>
  <c r="L18" i="6" s="1"/>
  <c r="P18" i="6" s="1"/>
  <c r="P17" i="6"/>
  <c r="K17" i="6"/>
  <c r="K14" i="6"/>
  <c r="L14" i="6" s="1"/>
  <c r="P14" i="6" s="1"/>
  <c r="K13" i="6"/>
  <c r="L13" i="6" s="1"/>
  <c r="P13" i="6" s="1"/>
  <c r="P11" i="6"/>
  <c r="K11" i="6"/>
  <c r="K64" i="6"/>
  <c r="L64" i="6" s="1"/>
  <c r="P64" i="6" s="1"/>
  <c r="M64" i="6"/>
  <c r="M65" i="6"/>
  <c r="M66" i="6"/>
  <c r="M71" i="6"/>
  <c r="K39" i="6"/>
  <c r="L39" i="6" s="1"/>
  <c r="P39" i="6" s="1"/>
  <c r="K41" i="6"/>
  <c r="L41" i="6" s="1"/>
  <c r="P41" i="6" s="1"/>
  <c r="M41" i="6"/>
  <c r="M42" i="6"/>
  <c r="M43" i="6"/>
  <c r="M45" i="6"/>
  <c r="M57" i="6"/>
  <c r="K12" i="6"/>
  <c r="L12" i="6" s="1"/>
  <c r="P12" i="6" s="1"/>
  <c r="K73" i="6"/>
  <c r="L73" i="6" s="1"/>
  <c r="P73" i="6" s="1"/>
  <c r="N66" i="10" l="1"/>
  <c r="G19" i="6"/>
  <c r="F18" i="6"/>
  <c r="G18" i="6" s="1"/>
  <c r="E10" i="6"/>
  <c r="G14" i="6"/>
  <c r="G64" i="6"/>
  <c r="F62" i="6"/>
  <c r="G62" i="6" s="1"/>
  <c r="E57" i="10"/>
  <c r="F34" i="6"/>
  <c r="G34" i="6" s="1"/>
  <c r="M70" i="6"/>
  <c r="K70" i="6"/>
  <c r="L70" i="6" s="1"/>
  <c r="P70" i="6" s="1"/>
  <c r="E32" i="6"/>
  <c r="F24" i="6"/>
  <c r="G24" i="6" s="1"/>
  <c r="G16" i="6"/>
  <c r="M59" i="10"/>
  <c r="N59" i="10" s="1"/>
  <c r="D32" i="6"/>
  <c r="M37" i="6" s="1"/>
  <c r="K35" i="6"/>
  <c r="L35" i="6" s="1"/>
  <c r="P35" i="6" s="1"/>
  <c r="K69" i="6"/>
  <c r="L69" i="6" s="1"/>
  <c r="P69" i="6" s="1"/>
  <c r="K46" i="6"/>
  <c r="L46" i="6" s="1"/>
  <c r="P46" i="6" s="1"/>
  <c r="M46" i="6"/>
  <c r="K44" i="6"/>
  <c r="L44" i="6" s="1"/>
  <c r="P44" i="6" s="1"/>
  <c r="M44" i="6"/>
  <c r="K62" i="6"/>
  <c r="L62" i="6" s="1"/>
  <c r="P62" i="6" s="1"/>
  <c r="M61" i="6"/>
  <c r="K61" i="6"/>
  <c r="L61" i="6" s="1"/>
  <c r="P61" i="6" s="1"/>
  <c r="M62" i="6"/>
  <c r="F28" i="6"/>
  <c r="G28" i="6" s="1"/>
  <c r="P26" i="6"/>
  <c r="K26" i="6"/>
  <c r="P42" i="10"/>
  <c r="F70" i="6"/>
  <c r="F52" i="6"/>
  <c r="G52" i="6" s="1"/>
  <c r="F42" i="6"/>
  <c r="G42" i="6" s="1"/>
  <c r="N20" i="10"/>
  <c r="R15" i="10"/>
  <c r="P51" i="10"/>
  <c r="P50" i="10"/>
  <c r="P49" i="10"/>
  <c r="L9" i="10"/>
  <c r="L41" i="10" s="1"/>
  <c r="N26" i="10"/>
  <c r="N23" i="10"/>
  <c r="N67" i="10"/>
  <c r="N19" i="10"/>
  <c r="N22" i="10"/>
  <c r="R18" i="10"/>
  <c r="R16" i="10"/>
  <c r="R19" i="10"/>
  <c r="P54" i="10"/>
  <c r="P48" i="10"/>
  <c r="P53" i="10"/>
  <c r="P52" i="10"/>
  <c r="R13" i="10"/>
  <c r="K9" i="10"/>
  <c r="K41" i="10" s="1"/>
  <c r="M10" i="10"/>
  <c r="F10" i="10"/>
  <c r="F9" i="10" s="1"/>
  <c r="G37" i="6"/>
  <c r="G38" i="6"/>
  <c r="F10" i="6" l="1"/>
  <c r="G10" i="6" s="1"/>
  <c r="F57" i="10"/>
  <c r="G57" i="10" s="1"/>
  <c r="M58" i="10"/>
  <c r="F32" i="6"/>
  <c r="G32" i="6" s="1"/>
  <c r="E59" i="6"/>
  <c r="E77" i="6" s="1"/>
  <c r="L53" i="10" s="1"/>
  <c r="M26" i="6"/>
  <c r="M12" i="6"/>
  <c r="M23" i="6"/>
  <c r="K10" i="6"/>
  <c r="L10" i="6" s="1"/>
  <c r="P10" i="6" s="1"/>
  <c r="D59" i="6"/>
  <c r="M34" i="6"/>
  <c r="K31" i="6"/>
  <c r="L31" i="6" s="1"/>
  <c r="P31" i="6" s="1"/>
  <c r="N31" i="6"/>
  <c r="N39" i="6" s="1"/>
  <c r="M32" i="6"/>
  <c r="M35" i="6"/>
  <c r="M36" i="6"/>
  <c r="M33" i="6"/>
  <c r="M31" i="6"/>
  <c r="M10" i="6"/>
  <c r="M18" i="6"/>
  <c r="M24" i="6"/>
  <c r="F40" i="6"/>
  <c r="G40" i="6" s="1"/>
  <c r="F61" i="6"/>
  <c r="G61" i="6" s="1"/>
  <c r="P9" i="10"/>
  <c r="Q44" i="10"/>
  <c r="F69" i="6"/>
  <c r="G69" i="6" s="1"/>
  <c r="G70" i="6"/>
  <c r="P16" i="10"/>
  <c r="P13" i="10"/>
  <c r="P12" i="10"/>
  <c r="P26" i="10"/>
  <c r="P39" i="10"/>
  <c r="P32" i="10"/>
  <c r="S12" i="10"/>
  <c r="S19" i="10"/>
  <c r="S22" i="10"/>
  <c r="R36" i="10"/>
  <c r="S25" i="10"/>
  <c r="S29" i="10"/>
  <c r="M9" i="10"/>
  <c r="M41" i="10" s="1"/>
  <c r="N10" i="10"/>
  <c r="G10" i="10"/>
  <c r="L50" i="10" l="1"/>
  <c r="L47" i="10" s="1"/>
  <c r="L57" i="10" s="1"/>
  <c r="Z55" i="10" s="1"/>
  <c r="N41" i="10"/>
  <c r="K59" i="6"/>
  <c r="L59" i="6" s="1"/>
  <c r="P59" i="6" s="1"/>
  <c r="D77" i="6"/>
  <c r="K53" i="12" s="1"/>
  <c r="M59" i="6"/>
  <c r="N32" i="6"/>
  <c r="F59" i="6"/>
  <c r="F77" i="6" s="1"/>
  <c r="G77" i="6" s="1"/>
  <c r="P41" i="10"/>
  <c r="Q56" i="10"/>
  <c r="Q9" i="10"/>
  <c r="N9" i="10"/>
  <c r="G9" i="10"/>
  <c r="R51" i="10"/>
  <c r="R50" i="10"/>
  <c r="M53" i="12" l="1"/>
  <c r="K50" i="12"/>
  <c r="K47" i="12" s="1"/>
  <c r="K53" i="10"/>
  <c r="K50" i="10" s="1"/>
  <c r="K47" i="10" s="1"/>
  <c r="K57" i="10" s="1"/>
  <c r="Y55" i="10" s="1"/>
  <c r="G59" i="6"/>
  <c r="R49" i="12" l="1"/>
  <c r="K57" i="12"/>
  <c r="N53" i="12"/>
  <c r="M50" i="12"/>
  <c r="M53" i="10"/>
  <c r="N53" i="10" s="1"/>
  <c r="R49" i="10"/>
  <c r="R48" i="10"/>
  <c r="P59" i="12" l="1"/>
  <c r="Y55" i="12"/>
  <c r="M47" i="12"/>
  <c r="N50" i="12"/>
  <c r="M50" i="10"/>
  <c r="M47" i="10" s="1"/>
  <c r="M57" i="10" s="1"/>
  <c r="N57" i="10" s="1"/>
  <c r="P59" i="10"/>
  <c r="N47" i="12" l="1"/>
  <c r="M57" i="12"/>
  <c r="N57" i="12" s="1"/>
  <c r="N50" i="10"/>
  <c r="N47" i="10"/>
</calcChain>
</file>

<file path=xl/sharedStrings.xml><?xml version="1.0" encoding="utf-8"?>
<sst xmlns="http://schemas.openxmlformats.org/spreadsheetml/2006/main" count="322" uniqueCount="178">
  <si>
    <t>COD</t>
  </si>
  <si>
    <t>ACTIVO</t>
  </si>
  <si>
    <t>AUMENTO</t>
  </si>
  <si>
    <t>PASIVO Y PATRIMONIO</t>
  </si>
  <si>
    <t>PASIVO</t>
  </si>
  <si>
    <t>DISMINUCION</t>
  </si>
  <si>
    <t>-</t>
  </si>
  <si>
    <t>VENTA DE BIENES</t>
  </si>
  <si>
    <t>AVANCES Y ANTICIPOS ENTREGADOS</t>
  </si>
  <si>
    <t>EN PODER DE TERCEROS</t>
  </si>
  <si>
    <t>OTROS PASIVOS</t>
  </si>
  <si>
    <t>OTROS ACTIVOS</t>
  </si>
  <si>
    <t>INGRESOS RECIBIDOS POR ANTICIPADO</t>
  </si>
  <si>
    <t>TOTAL PASIVO</t>
  </si>
  <si>
    <t>TERRENOS</t>
  </si>
  <si>
    <t>PATRIMONIO</t>
  </si>
  <si>
    <t>BIENES MUEBLES EN BODEGA</t>
  </si>
  <si>
    <t>EDIFICACIONES</t>
  </si>
  <si>
    <t>CAPITAL FISCAL</t>
  </si>
  <si>
    <t>MAQUINARIA Y EQUIPO</t>
  </si>
  <si>
    <t>RESULTADO DEL EJERCICIO</t>
  </si>
  <si>
    <t>BIENES DE BENEFICIO Y USO PUBLICO E HISTORICOS Y CULTURALES</t>
  </si>
  <si>
    <t>BIENES HISTORICOS Y CULTURALES</t>
  </si>
  <si>
    <t>BIENES DE ARTE Y CULTURA</t>
  </si>
  <si>
    <t xml:space="preserve">TOTAL ACTIVO </t>
  </si>
  <si>
    <t>TOTAL  PASIVO Y PATRIMONIO</t>
  </si>
  <si>
    <t>CUENTAS DE ORDEN DEUDORAS</t>
  </si>
  <si>
    <t>CUENTAS DE ORDEN   ACREEDORAS</t>
  </si>
  <si>
    <t>LITIGIOS Y DEMANDAS</t>
  </si>
  <si>
    <t>MOVIMIENTO AÑO 2013</t>
  </si>
  <si>
    <t>CONCEPTO</t>
  </si>
  <si>
    <t>MVTO 1er TM</t>
  </si>
  <si>
    <t>MVTO 2o TM</t>
  </si>
  <si>
    <t>MVTO 3er TM</t>
  </si>
  <si>
    <t>MVTO 4o TM</t>
  </si>
  <si>
    <t>ACUM A DIC</t>
  </si>
  <si>
    <t>INDICADORES</t>
  </si>
  <si>
    <t>INGRESOS  OPERACIONALES</t>
  </si>
  <si>
    <t>BIENES COMERCIALIZADOS</t>
  </si>
  <si>
    <t>VENTA DE SERVICIOS</t>
  </si>
  <si>
    <t>SERVICIOS EDUCATIVOS</t>
  </si>
  <si>
    <t>OTROS SERVICIOS</t>
  </si>
  <si>
    <t>OTRAS TRANSFERENCIAS</t>
  </si>
  <si>
    <t>COSTO DE VENTAS</t>
  </si>
  <si>
    <t>COSTO DE VENTAS DE BIENES</t>
  </si>
  <si>
    <t>GASTOS  OPERACIONALES</t>
  </si>
  <si>
    <t xml:space="preserve"> ADMINISTRATIVOS</t>
  </si>
  <si>
    <t>CONTRIBUCIONES IMPUTADAS</t>
  </si>
  <si>
    <t>GENERALES</t>
  </si>
  <si>
    <t>IMPUESTOS, CONTRIBUCIONES Y TASAS</t>
  </si>
  <si>
    <t>OTROS INGRESOS</t>
  </si>
  <si>
    <t>FINANCIEROS</t>
  </si>
  <si>
    <t>OTROS GASTOS</t>
  </si>
  <si>
    <t>COMISIONES</t>
  </si>
  <si>
    <t>PERIODO 2013</t>
  </si>
  <si>
    <t>MES</t>
  </si>
  <si>
    <t>INGRESOS FISCALES</t>
  </si>
  <si>
    <t>GASTOS NO OPERACIONALES</t>
  </si>
  <si>
    <t>(Cifras en pesos colombianos sin decimales)</t>
  </si>
  <si>
    <t>ACTIVO CORRIENTE</t>
  </si>
  <si>
    <t>EFECTIVO Y EQUIVALENTES AL EFECTIVO</t>
  </si>
  <si>
    <t>DEPÓSITOS EN INSTITUCIONES FINANCIERAS</t>
  </si>
  <si>
    <t>EQUIVALENTES AL EFECTIVO</t>
  </si>
  <si>
    <t xml:space="preserve">CUENTAS POR COBRAR </t>
  </si>
  <si>
    <t>PRESTACIÓN DE SERVICIOS</t>
  </si>
  <si>
    <t>OTRAS CUENTAS POR COBRAR</t>
  </si>
  <si>
    <t xml:space="preserve">DETERIORO ACUMULADO DE CUENTAS POR COBRAR </t>
  </si>
  <si>
    <t xml:space="preserve">INVENTARIOS </t>
  </si>
  <si>
    <t>MERCANCÍAS EN EXISTENCIA</t>
  </si>
  <si>
    <t>MATERIALES Y SUMINISTROS</t>
  </si>
  <si>
    <t xml:space="preserve">ACTIVO NO CORRIENTE </t>
  </si>
  <si>
    <t>PROPIEDADES, PLANTA Y EQUIPO</t>
  </si>
  <si>
    <t>CONSTRUCCIONES EN CURSO</t>
  </si>
  <si>
    <t>PROPIEDADES, PLANTA Y EQUIPO NO EXPLOTADOS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</si>
  <si>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</si>
  <si>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</si>
  <si>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</si>
  <si>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</si>
  <si>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</si>
  <si>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</t>
  </si>
  <si>
    <t>DEPÓSITOS ENTREGADOS EN GARANTÍA</t>
  </si>
  <si>
    <t>ACTIVOS INTANGIBLES</t>
  </si>
  <si>
    <t xml:space="preserve">AMORTIZACIÓN ACUMULADA DE ACTIVOS INTANGIBLES </t>
  </si>
  <si>
    <t xml:space="preserve">PASIVO CORRIENTE </t>
  </si>
  <si>
    <t xml:space="preserve">CUENTAS POR PAGAR </t>
  </si>
  <si>
    <t>ADQUISICIÓN DE BIENES Y SERVICIOS NACIONALES</t>
  </si>
  <si>
    <t>RECURSOS A FAVOR DE TERCEROS</t>
  </si>
  <si>
    <t>DESCUENTOS DE NOMINA</t>
  </si>
  <si>
    <t>RETENCIÓN EN LA FUENTE E IMPUESTO DE TIMBRE</t>
  </si>
  <si>
    <t xml:space="preserve">IMPUESTOS, CONTRIBUCIONES Y TASAS </t>
  </si>
  <si>
    <t>OTRAS CUENTAS POR PAGAR</t>
  </si>
  <si>
    <t xml:space="preserve">BENEFICIOS A LOS EMPLEADOS </t>
  </si>
  <si>
    <t>BENEFICIOS A LOS EMPLEADOS A CORTO PLAZO</t>
  </si>
  <si>
    <t>PROVISIONES</t>
  </si>
  <si>
    <t>RECURSOS RECIBIDOS EN ADMINISTRACIÓN</t>
  </si>
  <si>
    <t xml:space="preserve">PASIVO NO CORRIENTE </t>
  </si>
  <si>
    <t>BENEFICIOS A LOS EMPLEADOS A LARGO PLAZO</t>
  </si>
  <si>
    <t>ACTIVOS CONTINGENTES</t>
  </si>
  <si>
    <t>LITIGIOS Y MECANISMOS ALTERNATIVOS DE SOLUCIÓN DE CONFLICTOS</t>
  </si>
  <si>
    <t>OTROS ACTIVOS CONTINGENTES</t>
  </si>
  <si>
    <t>ACTIVOS CONTINGENTES POR CONTRA</t>
  </si>
  <si>
    <t>PASIVOS CONTINGENTES</t>
  </si>
  <si>
    <t>GARANTIAS CONTRACTUALES</t>
  </si>
  <si>
    <t>PATRIMONIO DE LAS ESTIDADES DE GOBIERNO</t>
  </si>
  <si>
    <t>RESULTADOS DE EJERCICIOS ANTERIORES</t>
  </si>
  <si>
    <t xml:space="preserve">SIN CONTRAPRESTACIÓN </t>
  </si>
  <si>
    <t>4110</t>
  </si>
  <si>
    <t>CONTRIBUCIONES, TASAS E INGRESOS NO TRIBUTARIOS</t>
  </si>
  <si>
    <t>TRANSFERENCIAS Y SUBVENCIONES</t>
  </si>
  <si>
    <t>4428</t>
  </si>
  <si>
    <t xml:space="preserve">CON  CONTRAPRESTACIÓN </t>
  </si>
  <si>
    <t>4305</t>
  </si>
  <si>
    <t>4390</t>
  </si>
  <si>
    <t>DEVOLUCIONES, REBAJAS Y DESCUENTOS EN VENTA DE SERVICIOS</t>
  </si>
  <si>
    <t xml:space="preserve">VENTA DE BIENES </t>
  </si>
  <si>
    <t>4210</t>
  </si>
  <si>
    <t>COSTO DE VENTAS DE SERVICIOS</t>
  </si>
  <si>
    <t>5101</t>
  </si>
  <si>
    <t>SUELDOS Y SALARIOS</t>
  </si>
  <si>
    <t>5102</t>
  </si>
  <si>
    <t>5103</t>
  </si>
  <si>
    <t>CONTRIBUCIONES EFECTIVAS</t>
  </si>
  <si>
    <t>5104</t>
  </si>
  <si>
    <t>APORTES SOBRE LA NÓMINA</t>
  </si>
  <si>
    <t>5107</t>
  </si>
  <si>
    <t>PRESTACIONES SOCIALES</t>
  </si>
  <si>
    <t>5111</t>
  </si>
  <si>
    <t>5120</t>
  </si>
  <si>
    <t>DETERIORO, DEPRECIACIONES, AMORTIZACIONES Y PROVISIONES</t>
  </si>
  <si>
    <t>5360</t>
  </si>
  <si>
    <t>DEPRECIACIÓN DE PROPIEDADES, PLANTA Y EQUIPO</t>
  </si>
  <si>
    <t>5366</t>
  </si>
  <si>
    <t>AMORTIZACIÓN DE ACTIVOS INTANGIBLES</t>
  </si>
  <si>
    <t>INGRESOS  NO OPERACIONALES</t>
  </si>
  <si>
    <t>INGRESOS DIVERSOS</t>
  </si>
  <si>
    <t>5802</t>
  </si>
  <si>
    <t>GASTOS DIVERSOS</t>
  </si>
  <si>
    <t>CON CONTRAPRESTACION</t>
  </si>
  <si>
    <t>Var %</t>
  </si>
  <si>
    <t xml:space="preserve">EXCEDENTE (DÉFICIT)  OPERACIONAL </t>
  </si>
  <si>
    <t>EXCEDENTE (DÉFICIT) DEL EJERCICIO</t>
  </si>
  <si>
    <t>ESTADO DE RESULTADOS COMPARATIVO</t>
  </si>
  <si>
    <t>2990</t>
  </si>
  <si>
    <t>OTROS PASIVOS DIFERIDOS</t>
  </si>
  <si>
    <t>GASTOS DE PERSONAL DIVERSOS</t>
  </si>
  <si>
    <t>CUENTAS POR COBRAR DE DIFÍCIL RECAUDO</t>
  </si>
  <si>
    <t>DETERIORO DE INVENTARIOS</t>
  </si>
  <si>
    <t>PROVISION, LITIGIOS Y DEMANDAS</t>
  </si>
  <si>
    <t>ACREEDORAS POR CONTRA (DB)</t>
  </si>
  <si>
    <t>DEUDORAS POR CONTRA (CR)</t>
  </si>
  <si>
    <t>DETERIORO DE CUENTAS POR COBRAR</t>
  </si>
  <si>
    <t>OTROS PASIVOS CONTINGENTES</t>
  </si>
  <si>
    <t xml:space="preserve">NIT No. 899.999.124-4 </t>
  </si>
  <si>
    <t xml:space="preserve">RESPONSABILIDADES CONTINGENTES POR CONTRA </t>
  </si>
  <si>
    <t>IMPUESTOS</t>
  </si>
  <si>
    <t>DEVOLUCIONES, REBAJAS Y DESCUENTOS EN VENTA DE BIENES</t>
  </si>
  <si>
    <t>ACREEDORAS DE CONTROL POR CONTRA</t>
  </si>
  <si>
    <t>ESTADO DE SITUACIÓN FINANCIERA COMPARATIVO</t>
  </si>
  <si>
    <t>UNIVERSIDAD PEDAGÓGICA NACIONAL</t>
  </si>
  <si>
    <t>CAJA</t>
  </si>
  <si>
    <t>ACREEDORAS DE CONTROL</t>
  </si>
  <si>
    <t>INVERSIONES EN INSTRUMENTOS DERIVADOS</t>
  </si>
  <si>
    <t>INVERSIONES DE ADMINISTRACIÓN DE LIQUIDEZ A COSTO AMORTIZADO</t>
  </si>
  <si>
    <t>AJUSTE POR DIFERENCIA EN CAMBIO</t>
  </si>
  <si>
    <t>DETERIORO ACUMULADO DE PROPIEDADES, PLANTA Y EQUIPO</t>
  </si>
  <si>
    <t>BIENES Y SERVICIOS PAGADOS POR ANTICIPADO</t>
  </si>
  <si>
    <t>OPERACIONES INTERINSTITUCIONALES</t>
  </si>
  <si>
    <t>FONDOS RECIBIDOS</t>
  </si>
  <si>
    <t>OTRAS CUENTAS ACREEDORAS DE CONTROL</t>
  </si>
  <si>
    <t>DERECHOS DE COMPENSACIONES POR IMPUESTOS Y CONTRIBUCIONES</t>
  </si>
  <si>
    <t>RECURSOS ENTREGADOS EN ADMINISTRACIÓN</t>
  </si>
  <si>
    <t>DEVOLUCIONES Y DESCUENTOS INGRESOS FISCALES</t>
  </si>
  <si>
    <t>INGRESOS NO TRIBUTARIOS</t>
  </si>
  <si>
    <t>MARZO</t>
  </si>
  <si>
    <t>A 31 DE MARZO DE  2026 - 2025</t>
  </si>
  <si>
    <t>DEL 01 DE ENERO AL 31 DE MARZO DEL  2026 - 2025</t>
  </si>
  <si>
    <t>A 31 DE MARZO DE  2026 - 31 DE DICIEMBRE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</si>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</sst>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4" fontId="6" fillId="0" borderId="0" xfId="0" applyNumberFormat="1" applyFont="1" applyFill="1"/>
    <xf numFmtId="3" fontId="6" fillId="0" borderId="0" xfId="0" applyNumberFormat="1" applyFont="1" applyFill="1"/>
    <xf numFmtId="4" fontId="5" fillId="0" borderId="0" xfId="0" applyNumberFormat="1" applyFont="1" applyFill="1" applyBorder="1"/>
    <xf numFmtId="4" fontId="0" fillId="0" borderId="0" xfId="0" applyNumberFormat="1" applyFill="1"/>
    <xf numFmtId="0" fontId="1" fillId="0" borderId="4" xfId="0" applyFont="1" applyFill="1" applyBorder="1"/>
    <xf numFmtId="4" fontId="9" fillId="0" borderId="0" xfId="0" applyNumberFormat="1" applyFont="1" applyFill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164" fontId="6" fillId="0" borderId="0" xfId="0" applyNumberFormat="1" applyFont="1" applyFill="1" applyBorder="1"/>
    <xf numFmtId="164" fontId="0" fillId="0" borderId="0" xfId="0" applyNumberFormat="1" applyFill="1"/>
    <xf numFmtId="4" fontId="7" fillId="0" borderId="0" xfId="0" applyNumberFormat="1" applyFont="1" applyFill="1"/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" fontId="4" fillId="0" borderId="0" xfId="0" applyNumberFormat="1" applyFont="1" applyFill="1"/>
    <xf numFmtId="2" fontId="1" fillId="0" borderId="0" xfId="0" applyNumberFormat="1" applyFont="1" applyFill="1"/>
    <xf numFmtId="3" fontId="1" fillId="0" borderId="0" xfId="0" applyNumberFormat="1" applyFont="1" applyFill="1" applyBorder="1"/>
    <xf numFmtId="2" fontId="5" fillId="0" borderId="0" xfId="0" applyNumberFormat="1" applyFont="1" applyFill="1"/>
    <xf numFmtId="2" fontId="4" fillId="0" borderId="0" xfId="0" applyNumberFormat="1" applyFont="1" applyFill="1"/>
    <xf numFmtId="3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3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1" fillId="0" borderId="0" xfId="1" applyNumberFormat="1" applyFont="1" applyFill="1"/>
    <xf numFmtId="0" fontId="1" fillId="0" borderId="0" xfId="0" quotePrefix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4" fontId="1" fillId="0" borderId="4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11" fillId="0" borderId="0" xfId="0" applyFont="1" applyFill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0" fontId="0" fillId="0" borderId="0" xfId="0" applyFill="1"/>
    <xf numFmtId="4" fontId="1" fillId="0" borderId="8" xfId="0" applyNumberFormat="1" applyFont="1" applyFill="1" applyBorder="1"/>
    <xf numFmtId="4" fontId="1" fillId="0" borderId="9" xfId="0" applyNumberFormat="1" applyFont="1" applyFill="1" applyBorder="1"/>
    <xf numFmtId="4" fontId="1" fillId="0" borderId="7" xfId="0" applyNumberFormat="1" applyFont="1" applyFill="1" applyBorder="1"/>
    <xf numFmtId="4" fontId="5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3" fontId="9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5" fillId="0" borderId="3" xfId="1" applyNumberFormat="1" applyFont="1" applyFill="1" applyBorder="1" applyAlignment="1">
      <alignment horizontal="center"/>
    </xf>
    <xf numFmtId="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11" xfId="0" applyFill="1" applyBorder="1"/>
    <xf numFmtId="0" fontId="1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" fillId="0" borderId="11" xfId="0" applyFont="1" applyFill="1" applyBorder="1"/>
    <xf numFmtId="0" fontId="1" fillId="0" borderId="3" xfId="0" applyFont="1" applyFill="1" applyBorder="1"/>
    <xf numFmtId="9" fontId="5" fillId="0" borderId="3" xfId="0" applyNumberFormat="1" applyFont="1" applyFill="1" applyBorder="1" applyAlignment="1">
      <alignment horizontal="center"/>
    </xf>
    <xf numFmtId="0" fontId="6" fillId="0" borderId="11" xfId="0" applyFont="1" applyFill="1" applyBorder="1"/>
    <xf numFmtId="38" fontId="6" fillId="0" borderId="3" xfId="0" applyNumberFormat="1" applyFont="1" applyFill="1" applyBorder="1"/>
    <xf numFmtId="9" fontId="10" fillId="0" borderId="3" xfId="1" applyNumberFormat="1" applyFont="1" applyFill="1" applyBorder="1"/>
    <xf numFmtId="9" fontId="11" fillId="0" borderId="3" xfId="0" applyNumberFormat="1" applyFont="1" applyFill="1" applyBorder="1"/>
    <xf numFmtId="0" fontId="6" fillId="0" borderId="11" xfId="0" quotePrefix="1" applyFont="1" applyFill="1" applyBorder="1" applyAlignment="1">
      <alignment horizontal="right"/>
    </xf>
    <xf numFmtId="0" fontId="4" fillId="0" borderId="11" xfId="0" quotePrefix="1" applyFont="1" applyFill="1" applyBorder="1" applyAlignment="1">
      <alignment horizontal="left"/>
    </xf>
    <xf numFmtId="9" fontId="11" fillId="0" borderId="3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9" fontId="10" fillId="0" borderId="3" xfId="0" applyNumberFormat="1" applyFont="1" applyFill="1" applyBorder="1"/>
    <xf numFmtId="0" fontId="0" fillId="0" borderId="3" xfId="0" applyFill="1" applyBorder="1" applyAlignment="1"/>
    <xf numFmtId="4" fontId="4" fillId="0" borderId="14" xfId="0" applyNumberFormat="1" applyFont="1" applyFill="1" applyBorder="1" applyAlignment="1">
      <alignment horizontal="center"/>
    </xf>
    <xf numFmtId="9" fontId="10" fillId="0" borderId="14" xfId="1" applyNumberFormat="1" applyFont="1" applyFill="1" applyBorder="1"/>
    <xf numFmtId="9" fontId="11" fillId="0" borderId="14" xfId="0" applyNumberFormat="1" applyFont="1" applyFill="1" applyBorder="1"/>
    <xf numFmtId="3" fontId="10" fillId="0" borderId="16" xfId="0" applyNumberFormat="1" applyFont="1" applyFill="1" applyBorder="1"/>
    <xf numFmtId="9" fontId="10" fillId="0" borderId="15" xfId="1" applyNumberFormat="1" applyFont="1" applyFill="1" applyBorder="1"/>
    <xf numFmtId="9" fontId="10" fillId="0" borderId="17" xfId="1" applyNumberFormat="1" applyFont="1" applyFill="1" applyBorder="1"/>
    <xf numFmtId="0" fontId="4" fillId="0" borderId="16" xfId="0" applyFont="1" applyFill="1" applyBorder="1" applyAlignment="1">
      <alignment horizontal="center"/>
    </xf>
    <xf numFmtId="3" fontId="5" fillId="0" borderId="16" xfId="0" applyNumberFormat="1" applyFont="1" applyFill="1" applyBorder="1"/>
    <xf numFmtId="9" fontId="5" fillId="0" borderId="17" xfId="1" applyNumberFormat="1" applyFont="1" applyFill="1" applyBorder="1" applyAlignment="1">
      <alignment horizontal="center"/>
    </xf>
    <xf numFmtId="0" fontId="6" fillId="0" borderId="12" xfId="0" applyFont="1" applyFill="1" applyBorder="1"/>
    <xf numFmtId="0" fontId="4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3" fontId="10" fillId="0" borderId="18" xfId="0" applyNumberFormat="1" applyFont="1" applyFill="1" applyBorder="1"/>
    <xf numFmtId="9" fontId="10" fillId="0" borderId="19" xfId="1" applyNumberFormat="1" applyFont="1" applyFill="1" applyBorder="1"/>
    <xf numFmtId="0" fontId="6" fillId="0" borderId="13" xfId="0" applyFont="1" applyFill="1" applyBorder="1"/>
    <xf numFmtId="9" fontId="10" fillId="0" borderId="20" xfId="1" applyNumberFormat="1" applyFont="1" applyFill="1" applyBorder="1"/>
    <xf numFmtId="0" fontId="4" fillId="0" borderId="0" xfId="0" quotePrefix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3" fontId="10" fillId="0" borderId="4" xfId="0" applyNumberFormat="1" applyFont="1" applyFill="1" applyBorder="1"/>
    <xf numFmtId="0" fontId="4" fillId="0" borderId="10" xfId="0" applyFont="1" applyFill="1" applyBorder="1" applyAlignment="1">
      <alignment horizontal="left"/>
    </xf>
    <xf numFmtId="9" fontId="10" fillId="0" borderId="5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3" fontId="10" fillId="0" borderId="0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9" fontId="1" fillId="0" borderId="0" xfId="0" applyNumberFormat="1" applyFont="1" applyFill="1"/>
    <xf numFmtId="1" fontId="10" fillId="0" borderId="0" xfId="0" applyNumberFormat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9" fontId="11" fillId="0" borderId="0" xfId="0" applyNumberFormat="1" applyFont="1" applyFill="1" applyBorder="1"/>
    <xf numFmtId="9" fontId="11" fillId="0" borderId="0" xfId="0" applyNumberFormat="1" applyFont="1" applyFill="1" applyBorder="1" applyAlignment="1">
      <alignment horizontal="right"/>
    </xf>
    <xf numFmtId="9" fontId="10" fillId="0" borderId="0" xfId="1" applyNumberFormat="1" applyFont="1" applyFill="1" applyBorder="1"/>
    <xf numFmtId="0" fontId="6" fillId="0" borderId="22" xfId="0" applyFont="1" applyFill="1" applyBorder="1" applyAlignment="1">
      <alignment horizontal="right"/>
    </xf>
    <xf numFmtId="0" fontId="4" fillId="0" borderId="22" xfId="0" quotePrefix="1" applyFont="1" applyFill="1" applyBorder="1" applyAlignment="1">
      <alignment horizontal="left"/>
    </xf>
    <xf numFmtId="9" fontId="10" fillId="0" borderId="0" xfId="0" applyNumberFormat="1" applyFont="1" applyFill="1" applyBorder="1"/>
    <xf numFmtId="9" fontId="10" fillId="0" borderId="4" xfId="1" applyNumberFormat="1" applyFont="1" applyFill="1" applyBorder="1"/>
    <xf numFmtId="0" fontId="4" fillId="0" borderId="23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9" fontId="11" fillId="0" borderId="24" xfId="0" applyNumberFormat="1" applyFont="1" applyFill="1" applyBorder="1"/>
    <xf numFmtId="9" fontId="11" fillId="0" borderId="24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3" fontId="10" fillId="0" borderId="25" xfId="0" applyNumberFormat="1" applyFont="1" applyFill="1" applyBorder="1"/>
    <xf numFmtId="9" fontId="10" fillId="0" borderId="26" xfId="1" applyNumberFormat="1" applyFont="1" applyFill="1" applyBorder="1"/>
    <xf numFmtId="3" fontId="10" fillId="0" borderId="27" xfId="0" applyNumberFormat="1" applyFont="1" applyFill="1" applyBorder="1"/>
    <xf numFmtId="9" fontId="10" fillId="0" borderId="28" xfId="0" applyNumberFormat="1" applyFont="1" applyFill="1" applyBorder="1"/>
    <xf numFmtId="9" fontId="10" fillId="0" borderId="14" xfId="1" applyNumberFormat="1" applyFont="1" applyFill="1" applyBorder="1" applyAlignment="1">
      <alignment horizontal="right"/>
    </xf>
    <xf numFmtId="9" fontId="11" fillId="0" borderId="14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11" fillId="0" borderId="0" xfId="0" applyNumberFormat="1" applyFont="1"/>
    <xf numFmtId="3" fontId="1" fillId="0" borderId="0" xfId="0" applyNumberFormat="1" applyFont="1"/>
    <xf numFmtId="0" fontId="6" fillId="0" borderId="1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1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66674</xdr:colOff>
      <xdr:row>1</xdr:row>
      <xdr:rowOff>28357</xdr:rowOff>
    </xdr:from>
    <xdr:to>
      <xdr:col>13</xdr:col>
      <xdr:colOff>217610</xdr:colOff>
      <xdr:row>4</xdr:row>
      <xdr:rowOff>66188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990B31-AC16-4C36-A426-BE9FAEA2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49" y="25695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0</xdr:row>
      <xdr:rowOff>95250</xdr:rowOff>
    </xdr:from>
    <xdr:to>
      <xdr:col>1</xdr:col>
      <xdr:colOff>1346581</xdr:colOff>
      <xdr:row>4</xdr:row>
      <xdr:rowOff>171450</xdr:rowOff>
    </xdr:to>
    <xdr:pic>
      <xdr:nvPicPr>
        <xdr:cNvPr id="6" name="Imagen 5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0B9DBAB7-F856-4789-96C5-7B157887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95250"/>
          <a:ext cx="101320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441159</xdr:colOff>
      <xdr:row>0</xdr:row>
      <xdr:rowOff>170447</xdr:rowOff>
    </xdr:from>
    <xdr:to>
      <xdr:col>6</xdr:col>
      <xdr:colOff>505367</xdr:colOff>
      <xdr:row>4</xdr:row>
      <xdr:rowOff>91973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2A4927-C9D0-4B71-9BEB-473BE1FD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527" y="17044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0</xdr:row>
      <xdr:rowOff>88792</xdr:rowOff>
    </xdr:from>
    <xdr:to>
      <xdr:col>1</xdr:col>
      <xdr:colOff>954871</xdr:colOff>
      <xdr:row>6</xdr:row>
      <xdr:rowOff>67465</xdr:rowOff>
    </xdr:to>
    <xdr:pic>
      <xdr:nvPicPr>
        <xdr:cNvPr id="4" name="Imagen 3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02B9B375-C093-4393-8571-ADEAA532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95" y="88792"/>
          <a:ext cx="1004662" cy="98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66674</xdr:colOff>
      <xdr:row>1</xdr:row>
      <xdr:rowOff>28357</xdr:rowOff>
    </xdr:from>
    <xdr:to>
      <xdr:col>13</xdr:col>
      <xdr:colOff>217610</xdr:colOff>
      <xdr:row>4</xdr:row>
      <xdr:rowOff>66188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EF2DFD-A79E-4185-9CAE-2787F47B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49" y="25695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0</xdr:row>
      <xdr:rowOff>95250</xdr:rowOff>
    </xdr:from>
    <xdr:to>
      <xdr:col>1</xdr:col>
      <xdr:colOff>1346581</xdr:colOff>
      <xdr:row>4</xdr:row>
      <xdr:rowOff>171450</xdr:rowOff>
    </xdr:to>
    <xdr:pic>
      <xdr:nvPicPr>
        <xdr:cNvPr id="3" name="Imagen 2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7134AC78-DADB-4252-B30F-9DDCA42C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95250"/>
          <a:ext cx="101320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zoomScaleNormal="100" workbookViewId="0">
      <selection activeCell="E67" sqref="E67"/>
    </sheetView>
  </sheetViews>
  <sheetFormatPr baseColWidth="10" defaultColWidth="11.42578125" defaultRowHeight="12.75" x14ac:dyDescent="0.2"/>
  <cols>
    <col min="1" max="1" width="5.140625" style="70" customWidth="1"/>
    <col min="2" max="2" width="25.42578125" style="70" customWidth="1"/>
    <col min="3" max="3" width="1.140625" style="63" customWidth="1"/>
    <col min="4" max="4" width="14.85546875" style="12" customWidth="1"/>
    <col min="5" max="5" width="20.28515625" style="12" customWidth="1"/>
    <col min="6" max="6" width="28" style="12" hidden="1" customWidth="1"/>
    <col min="7" max="7" width="10.85546875" style="12" customWidth="1"/>
    <col min="8" max="8" width="4.42578125" style="70" bestFit="1" customWidth="1"/>
    <col min="9" max="9" width="22.28515625" style="70" customWidth="1"/>
    <col min="10" max="10" width="2" style="63" customWidth="1"/>
    <col min="11" max="11" width="14.42578125" style="18" customWidth="1"/>
    <col min="12" max="12" width="14" style="12" customWidth="1"/>
    <col min="13" max="13" width="13.28515625" style="12" hidden="1" customWidth="1"/>
    <col min="14" max="14" width="7.42578125" style="70" customWidth="1"/>
    <col min="15" max="15" width="6.140625" style="70" hidden="1" customWidth="1"/>
    <col min="16" max="17" width="6.5703125" style="70" hidden="1" customWidth="1"/>
    <col min="18" max="18" width="7.85546875" style="70" hidden="1" customWidth="1"/>
    <col min="19" max="19" width="7" style="70" hidden="1" customWidth="1"/>
    <col min="20" max="22" width="11.42578125" style="70" hidden="1" customWidth="1"/>
    <col min="23" max="23" width="7.85546875" style="70" customWidth="1"/>
    <col min="24" max="24" width="4.85546875" style="70" customWidth="1"/>
    <col min="25" max="16384" width="11.42578125" style="70"/>
  </cols>
  <sheetData>
    <row r="1" spans="1:25" s="1" customFormat="1" ht="18" x14ac:dyDescent="0.25">
      <c r="A1" s="175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25" s="1" customFormat="1" ht="18" x14ac:dyDescent="0.25">
      <c r="A2" s="178" t="s">
        <v>152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1:25" s="1" customFormat="1" ht="18" x14ac:dyDescent="0.25">
      <c r="A3" s="178" t="s">
        <v>157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</row>
    <row r="4" spans="1:25" s="1" customFormat="1" ht="18" x14ac:dyDescent="0.25">
      <c r="A4" s="178" t="s">
        <v>174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0"/>
    </row>
    <row r="5" spans="1:25" s="1" customFormat="1" ht="18" x14ac:dyDescent="0.25">
      <c r="A5" s="181" t="s">
        <v>58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3"/>
    </row>
    <row r="6" spans="1:25" s="2" customFormat="1" ht="14.25" customHeight="1" x14ac:dyDescent="0.2">
      <c r="A6" s="184" t="s">
        <v>0</v>
      </c>
      <c r="B6" s="185" t="s">
        <v>30</v>
      </c>
      <c r="C6" s="185"/>
      <c r="D6" s="80">
        <v>2026</v>
      </c>
      <c r="E6" s="80">
        <v>2025</v>
      </c>
      <c r="F6" s="36" t="s">
        <v>2</v>
      </c>
      <c r="G6" s="186" t="s">
        <v>138</v>
      </c>
      <c r="H6" s="187" t="s">
        <v>0</v>
      </c>
      <c r="I6" s="185" t="s">
        <v>30</v>
      </c>
      <c r="J6" s="185"/>
      <c r="K6" s="80">
        <v>2026</v>
      </c>
      <c r="L6" s="80">
        <v>2025</v>
      </c>
      <c r="M6" s="36" t="s">
        <v>2</v>
      </c>
      <c r="N6" s="188" t="s">
        <v>138</v>
      </c>
      <c r="P6" s="189" t="s">
        <v>1</v>
      </c>
      <c r="Q6" s="189"/>
      <c r="R6" s="189" t="s">
        <v>4</v>
      </c>
      <c r="S6" s="189"/>
    </row>
    <row r="7" spans="1:25" s="2" customFormat="1" ht="12" customHeight="1" x14ac:dyDescent="0.2">
      <c r="A7" s="184"/>
      <c r="B7" s="185"/>
      <c r="C7" s="185"/>
      <c r="D7" s="80" t="s">
        <v>173</v>
      </c>
      <c r="E7" s="80" t="s">
        <v>173</v>
      </c>
      <c r="F7" s="36" t="s">
        <v>5</v>
      </c>
      <c r="G7" s="186"/>
      <c r="H7" s="187"/>
      <c r="I7" s="185"/>
      <c r="J7" s="185"/>
      <c r="K7" s="80" t="s">
        <v>173</v>
      </c>
      <c r="L7" s="80" t="s">
        <v>173</v>
      </c>
      <c r="M7" s="36" t="s">
        <v>5</v>
      </c>
      <c r="N7" s="188"/>
    </row>
    <row r="8" spans="1:25" s="2" customFormat="1" ht="15.75" customHeight="1" x14ac:dyDescent="0.2">
      <c r="A8" s="96"/>
      <c r="B8" s="166" t="s">
        <v>1</v>
      </c>
      <c r="C8" s="36"/>
      <c r="D8" s="77"/>
      <c r="E8" s="77"/>
      <c r="F8" s="77"/>
      <c r="G8" s="106"/>
      <c r="H8" s="34"/>
      <c r="I8" s="166" t="s">
        <v>3</v>
      </c>
      <c r="J8" s="36"/>
      <c r="K8" s="17"/>
      <c r="L8" s="35"/>
      <c r="M8" s="35"/>
      <c r="N8" s="97"/>
    </row>
    <row r="9" spans="1:25" s="2" customFormat="1" ht="21.75" customHeight="1" x14ac:dyDescent="0.2">
      <c r="A9" s="96"/>
      <c r="B9" s="33" t="s">
        <v>59</v>
      </c>
      <c r="C9" s="36"/>
      <c r="D9" s="109">
        <f>+D10+D14+D16+D22+D26</f>
        <v>337503196062.91003</v>
      </c>
      <c r="E9" s="109">
        <f>+E10+E14+E16+E22+E26</f>
        <v>280949874752.38</v>
      </c>
      <c r="F9" s="109">
        <f>+F10+F14+F16+F22+F26</f>
        <v>56553321310.530014</v>
      </c>
      <c r="G9" s="110">
        <f>+F9/E9</f>
        <v>0.20129327824180115</v>
      </c>
      <c r="H9" s="34"/>
      <c r="I9" s="33" t="s">
        <v>83</v>
      </c>
      <c r="J9" s="36"/>
      <c r="K9" s="109">
        <f>+K10+K19+K22+K26</f>
        <v>54744856656.409996</v>
      </c>
      <c r="L9" s="109">
        <f>+L10+L19+L22+L26</f>
        <v>38298082483.779999</v>
      </c>
      <c r="M9" s="109">
        <f>+M10+M19+M22+M26</f>
        <v>16446774172.630001</v>
      </c>
      <c r="N9" s="111">
        <f>+M9/L9</f>
        <v>0.42944119146423421</v>
      </c>
      <c r="P9" s="26">
        <f>+D9/D9*100</f>
        <v>100</v>
      </c>
      <c r="Q9" s="32">
        <f>+D9/D57*100</f>
        <v>49.773592360406191</v>
      </c>
    </row>
    <row r="10" spans="1:25" s="2" customFormat="1" ht="26.25" customHeight="1" x14ac:dyDescent="0.2">
      <c r="A10" s="101">
        <v>11</v>
      </c>
      <c r="B10" s="122" t="s">
        <v>60</v>
      </c>
      <c r="C10" s="36"/>
      <c r="D10" s="65">
        <f>SUM(D11:D13)</f>
        <v>91122606895.940002</v>
      </c>
      <c r="E10" s="65">
        <f>SUM(E11:E13)</f>
        <v>261336700188.60999</v>
      </c>
      <c r="F10" s="65">
        <f>SUM(F11:F13)</f>
        <v>-170214093292.66998</v>
      </c>
      <c r="G10" s="107">
        <f>+F10/E10</f>
        <v>-0.65132104740675278</v>
      </c>
      <c r="H10" s="38">
        <v>24</v>
      </c>
      <c r="I10" s="37" t="s">
        <v>84</v>
      </c>
      <c r="J10" s="36"/>
      <c r="K10" s="65">
        <f>SUM(K11:K16)</f>
        <v>7338293275.2299995</v>
      </c>
      <c r="L10" s="65">
        <f>SUM(L11:L16)</f>
        <v>4949505949.8499994</v>
      </c>
      <c r="M10" s="65">
        <f>SUM(M11:M16)</f>
        <v>2388787325.3800001</v>
      </c>
      <c r="N10" s="98">
        <f t="shared" ref="N10:N14" si="0">+M10/L10</f>
        <v>0.48263146859180867</v>
      </c>
    </row>
    <row r="11" spans="1:25" s="2" customFormat="1" ht="24.75" customHeight="1" x14ac:dyDescent="0.2">
      <c r="A11" s="96">
        <v>1105</v>
      </c>
      <c r="B11" s="66" t="s">
        <v>159</v>
      </c>
      <c r="C11" s="61"/>
      <c r="D11" s="169">
        <v>845600000</v>
      </c>
      <c r="E11" s="169">
        <v>751821690</v>
      </c>
      <c r="F11" s="64">
        <f>+D11-E11</f>
        <v>93778310</v>
      </c>
      <c r="G11" s="108">
        <f>+F11/E11</f>
        <v>0.12473477587484873</v>
      </c>
      <c r="H11" s="39">
        <v>2401</v>
      </c>
      <c r="I11" s="66" t="s">
        <v>85</v>
      </c>
      <c r="J11" s="61"/>
      <c r="K11" s="169">
        <v>2151608229.7399998</v>
      </c>
      <c r="L11" s="169">
        <v>2052154577.73</v>
      </c>
      <c r="M11" s="64">
        <f>+K11-L11</f>
        <v>99453652.009999752</v>
      </c>
      <c r="N11" s="99">
        <f t="shared" si="0"/>
        <v>4.8463041278308992E-2</v>
      </c>
    </row>
    <row r="12" spans="1:25" s="2" customFormat="1" ht="26.25" customHeight="1" x14ac:dyDescent="0.2">
      <c r="A12" s="96">
        <v>1110</v>
      </c>
      <c r="B12" s="66" t="s">
        <v>61</v>
      </c>
      <c r="C12" s="61"/>
      <c r="D12" s="169">
        <v>89794888494.550003</v>
      </c>
      <c r="E12" s="169">
        <v>260370020671.01999</v>
      </c>
      <c r="F12" s="64">
        <f>+D12-E12</f>
        <v>-170575132176.46997</v>
      </c>
      <c r="G12" s="108">
        <f>+F12/E12</f>
        <v>-0.65512585410896162</v>
      </c>
      <c r="H12" s="39">
        <v>2407</v>
      </c>
      <c r="I12" s="66" t="s">
        <v>86</v>
      </c>
      <c r="J12" s="61"/>
      <c r="K12" s="169">
        <v>241698592</v>
      </c>
      <c r="L12" s="169">
        <v>90954180</v>
      </c>
      <c r="M12" s="64">
        <f t="shared" ref="M12:M14" si="1">+K12-L12</f>
        <v>150744412</v>
      </c>
      <c r="N12" s="99">
        <f t="shared" si="0"/>
        <v>1.6573665113576967</v>
      </c>
      <c r="P12" s="9">
        <f>+D10/$D$9*100</f>
        <v>26.999035256233515</v>
      </c>
      <c r="S12" s="9">
        <f>+K10/$K$36*100</f>
        <v>1399.5372987847861</v>
      </c>
    </row>
    <row r="13" spans="1:25" s="2" customFormat="1" ht="18" customHeight="1" x14ac:dyDescent="0.2">
      <c r="A13" s="96">
        <v>1133</v>
      </c>
      <c r="B13" s="34" t="s">
        <v>62</v>
      </c>
      <c r="C13" s="61"/>
      <c r="D13" s="169">
        <v>482118401.38999999</v>
      </c>
      <c r="E13" s="169">
        <v>214857827.59</v>
      </c>
      <c r="F13" s="64">
        <f>+D13-E13</f>
        <v>267260573.79999998</v>
      </c>
      <c r="G13" s="108">
        <f>+F13/E13</f>
        <v>1.2438949830117287</v>
      </c>
      <c r="H13" s="39">
        <v>2424</v>
      </c>
      <c r="I13" s="66" t="s">
        <v>87</v>
      </c>
      <c r="J13" s="61"/>
      <c r="K13" s="169">
        <v>1519396621.9200001</v>
      </c>
      <c r="L13" s="169">
        <v>1328629640</v>
      </c>
      <c r="M13" s="64">
        <f t="shared" si="1"/>
        <v>190766981.92000008</v>
      </c>
      <c r="N13" s="99">
        <f t="shared" si="0"/>
        <v>0.14358175986499899</v>
      </c>
      <c r="P13" s="9">
        <f>+D19/$D$9*100</f>
        <v>6.2429391728108445</v>
      </c>
      <c r="R13" s="9">
        <f>+K11/$K$10*100</f>
        <v>29.320281283968765</v>
      </c>
      <c r="S13" s="9"/>
    </row>
    <row r="14" spans="1:25" s="2" customFormat="1" ht="23.25" customHeight="1" x14ac:dyDescent="0.2">
      <c r="A14" s="101">
        <v>12</v>
      </c>
      <c r="B14" s="122" t="s">
        <v>161</v>
      </c>
      <c r="C14" s="61"/>
      <c r="D14" s="65">
        <f>+D15</f>
        <v>223353255402</v>
      </c>
      <c r="E14" s="65">
        <f>+E15</f>
        <v>0</v>
      </c>
      <c r="F14" s="65">
        <f>+F15</f>
        <v>223353255402</v>
      </c>
      <c r="G14" s="164" t="s">
        <v>6</v>
      </c>
      <c r="H14" s="39">
        <v>2436</v>
      </c>
      <c r="I14" s="66" t="s">
        <v>88</v>
      </c>
      <c r="J14" s="61"/>
      <c r="K14" s="169">
        <v>233369028.62</v>
      </c>
      <c r="L14" s="169">
        <v>175200407</v>
      </c>
      <c r="M14" s="64">
        <f t="shared" si="1"/>
        <v>58168621.620000005</v>
      </c>
      <c r="N14" s="99">
        <f t="shared" si="0"/>
        <v>0.33201190919607854</v>
      </c>
      <c r="P14" s="9"/>
      <c r="R14" s="9"/>
      <c r="S14" s="9"/>
      <c r="Y14" s="10"/>
    </row>
    <row r="15" spans="1:25" s="2" customFormat="1" ht="33.75" customHeight="1" x14ac:dyDescent="0.2">
      <c r="A15" s="96">
        <v>1223</v>
      </c>
      <c r="B15" s="66" t="s">
        <v>162</v>
      </c>
      <c r="C15" s="61"/>
      <c r="D15" s="169">
        <v>223353255402</v>
      </c>
      <c r="E15" s="169">
        <v>0</v>
      </c>
      <c r="F15" s="64">
        <f t="shared" ref="F15" si="2">+D15-E15</f>
        <v>223353255402</v>
      </c>
      <c r="G15" s="165" t="s">
        <v>6</v>
      </c>
      <c r="H15" s="39">
        <v>2440</v>
      </c>
      <c r="I15" s="66" t="s">
        <v>89</v>
      </c>
      <c r="J15" s="61"/>
      <c r="K15" s="169">
        <v>1442422466.4100001</v>
      </c>
      <c r="L15" s="169">
        <v>832293940</v>
      </c>
      <c r="M15" s="64">
        <f t="shared" ref="M15" si="3">+K15-L15</f>
        <v>610128526.41000009</v>
      </c>
      <c r="N15" s="99">
        <f>+M15/L15</f>
        <v>0.73306856759043582</v>
      </c>
      <c r="P15" s="9"/>
      <c r="R15" s="9">
        <f>+K12/$K$10*100</f>
        <v>3.2936622036603547</v>
      </c>
      <c r="S15" s="9"/>
    </row>
    <row r="16" spans="1:25" s="2" customFormat="1" ht="20.25" customHeight="1" x14ac:dyDescent="0.2">
      <c r="A16" s="101">
        <v>13</v>
      </c>
      <c r="B16" s="37" t="s">
        <v>63</v>
      </c>
      <c r="C16" s="36"/>
      <c r="D16" s="65">
        <f>SUM(D17:D20)</f>
        <v>21074873516.5</v>
      </c>
      <c r="E16" s="65">
        <f t="shared" ref="E16:F16" si="4">SUM(E17:E20)</f>
        <v>17671525124.299999</v>
      </c>
      <c r="F16" s="65">
        <f t="shared" si="4"/>
        <v>3403348392.2000008</v>
      </c>
      <c r="G16" s="107">
        <f>+F16/E16</f>
        <v>0.19258939838305628</v>
      </c>
      <c r="H16" s="34">
        <v>2490</v>
      </c>
      <c r="I16" s="34" t="s">
        <v>90</v>
      </c>
      <c r="J16" s="61"/>
      <c r="K16" s="169">
        <v>1749798336.54</v>
      </c>
      <c r="L16" s="169">
        <v>470273205.12</v>
      </c>
      <c r="M16" s="64">
        <f t="shared" ref="M16" si="5">+K16-L16</f>
        <v>1279525131.4200001</v>
      </c>
      <c r="N16" s="99">
        <f t="shared" ref="N16" si="6">+M16/L16</f>
        <v>2.7208123224743423</v>
      </c>
      <c r="P16" s="9">
        <f>+D21/$D$9*100</f>
        <v>0</v>
      </c>
      <c r="R16" s="9">
        <f>+K13/$K$10*100</f>
        <v>20.705040871678413</v>
      </c>
      <c r="S16" s="9"/>
    </row>
    <row r="17" spans="1:30" s="2" customFormat="1" ht="20.25" customHeight="1" x14ac:dyDescent="0.2">
      <c r="A17" s="100">
        <v>1311</v>
      </c>
      <c r="B17" s="66" t="s">
        <v>172</v>
      </c>
      <c r="C17" s="36"/>
      <c r="D17" s="65">
        <v>0</v>
      </c>
      <c r="E17" s="169">
        <v>17229751</v>
      </c>
      <c r="F17" s="64">
        <f t="shared" ref="F17" si="7">+D17-E17</f>
        <v>-17229751</v>
      </c>
      <c r="G17" s="108">
        <f>+F17/E17</f>
        <v>-1</v>
      </c>
      <c r="H17" s="34"/>
      <c r="I17" s="34"/>
      <c r="J17" s="61"/>
      <c r="K17" s="64"/>
      <c r="L17" s="64"/>
      <c r="M17" s="64"/>
      <c r="N17" s="99"/>
      <c r="P17" s="9"/>
      <c r="R17" s="9"/>
      <c r="S17" s="9"/>
    </row>
    <row r="18" spans="1:30" s="2" customFormat="1" ht="21" customHeight="1" x14ac:dyDescent="0.2">
      <c r="A18" s="100">
        <v>1316</v>
      </c>
      <c r="B18" s="66" t="s">
        <v>7</v>
      </c>
      <c r="C18" s="61"/>
      <c r="D18" s="169">
        <v>4724900</v>
      </c>
      <c r="E18" s="169">
        <v>378300</v>
      </c>
      <c r="F18" s="64">
        <f t="shared" ref="F18:F19" si="8">+D18-E18</f>
        <v>4346600</v>
      </c>
      <c r="G18" s="108">
        <f>+F18/E18</f>
        <v>11.489822891884748</v>
      </c>
      <c r="H18" s="34"/>
      <c r="I18" s="66"/>
      <c r="J18" s="61"/>
      <c r="K18" s="64"/>
      <c r="L18" s="64"/>
      <c r="M18" s="64"/>
      <c r="N18" s="102"/>
      <c r="P18" s="9" t="e">
        <f>+D23/$D$21*100</f>
        <v>#DIV/0!</v>
      </c>
      <c r="R18" s="9">
        <f>+K15/$K$10*100</f>
        <v>19.656102751832186</v>
      </c>
      <c r="S18" s="9"/>
    </row>
    <row r="19" spans="1:30" s="2" customFormat="1" ht="21.75" customHeight="1" x14ac:dyDescent="0.2">
      <c r="A19" s="103">
        <v>1317</v>
      </c>
      <c r="B19" s="66" t="s">
        <v>64</v>
      </c>
      <c r="C19" s="61"/>
      <c r="D19" s="169">
        <v>21070119236.5</v>
      </c>
      <c r="E19" s="169">
        <v>17647877805.299999</v>
      </c>
      <c r="F19" s="64">
        <f t="shared" si="8"/>
        <v>3422241431.2000008</v>
      </c>
      <c r="G19" s="108">
        <f>+F19/E19</f>
        <v>0.19391801489991253</v>
      </c>
      <c r="H19" s="38">
        <v>25</v>
      </c>
      <c r="I19" s="122" t="s">
        <v>91</v>
      </c>
      <c r="J19" s="36"/>
      <c r="K19" s="65">
        <f>+K20</f>
        <v>15788943920.190001</v>
      </c>
      <c r="L19" s="65">
        <f>+L20</f>
        <v>12230143945.5</v>
      </c>
      <c r="M19" s="65">
        <f>+M20</f>
        <v>3558799974.6900005</v>
      </c>
      <c r="N19" s="98">
        <f>+M19/L19</f>
        <v>0.29098594346466683</v>
      </c>
      <c r="P19" s="9"/>
      <c r="R19" s="9">
        <f>+K16/$K$10*100</f>
        <v>23.844758868473505</v>
      </c>
      <c r="S19" s="9">
        <f>+K16/$K$36*100</f>
        <v>333.71629416957978</v>
      </c>
    </row>
    <row r="20" spans="1:30" s="2" customFormat="1" ht="25.5" customHeight="1" x14ac:dyDescent="0.2">
      <c r="A20" s="103">
        <v>1384</v>
      </c>
      <c r="B20" s="66" t="s">
        <v>65</v>
      </c>
      <c r="C20" s="61"/>
      <c r="D20" s="64">
        <v>29380</v>
      </c>
      <c r="E20" s="169">
        <v>6039268</v>
      </c>
      <c r="F20" s="64">
        <f t="shared" ref="F20" si="9">+D20-E20</f>
        <v>-6009888</v>
      </c>
      <c r="G20" s="108">
        <f t="shared" ref="G20" si="10">+F20/E20</f>
        <v>-0.99513517201091262</v>
      </c>
      <c r="H20" s="41">
        <v>2511</v>
      </c>
      <c r="I20" s="66" t="s">
        <v>92</v>
      </c>
      <c r="J20" s="61"/>
      <c r="K20" s="169">
        <v>15788943920.190001</v>
      </c>
      <c r="L20" s="169">
        <v>12230143945.5</v>
      </c>
      <c r="M20" s="64">
        <f>+K20-L20</f>
        <v>3558799974.6900005</v>
      </c>
      <c r="N20" s="99">
        <f>+M20/L20</f>
        <v>0.29098594346466683</v>
      </c>
      <c r="R20" s="9" t="e">
        <f>+#REF!/$K$10*100</f>
        <v>#REF!</v>
      </c>
      <c r="S20" s="9"/>
    </row>
    <row r="21" spans="1:30" s="2" customFormat="1" ht="1.5" customHeight="1" x14ac:dyDescent="0.2">
      <c r="A21" s="103"/>
      <c r="B21" s="66"/>
      <c r="C21" s="61"/>
      <c r="D21" s="64"/>
      <c r="E21" s="169"/>
      <c r="F21" s="64"/>
      <c r="G21" s="108"/>
      <c r="H21" s="34"/>
      <c r="I21" s="34"/>
      <c r="J21" s="61"/>
      <c r="K21" s="64"/>
      <c r="L21" s="64"/>
      <c r="M21" s="64"/>
      <c r="N21" s="104"/>
      <c r="S21" s="9"/>
      <c r="X21" s="39"/>
      <c r="Y21" s="10"/>
      <c r="AD21" s="108"/>
    </row>
    <row r="22" spans="1:30" s="2" customFormat="1" ht="21.75" customHeight="1" x14ac:dyDescent="0.2">
      <c r="A22" s="101">
        <v>15</v>
      </c>
      <c r="B22" s="37" t="s">
        <v>67</v>
      </c>
      <c r="C22" s="36"/>
      <c r="D22" s="65">
        <f>SUM(D23:D25)</f>
        <v>678045026.77999997</v>
      </c>
      <c r="E22" s="65">
        <f>SUM(E23:E25)</f>
        <v>802540369.82000005</v>
      </c>
      <c r="F22" s="65">
        <f>SUM(F23:F25)</f>
        <v>-124495343.03999995</v>
      </c>
      <c r="G22" s="107">
        <f t="shared" ref="G22:G27" si="11">+F22/E22</f>
        <v>-0.15512658019673542</v>
      </c>
      <c r="H22" s="38">
        <v>27</v>
      </c>
      <c r="I22" s="37" t="s">
        <v>93</v>
      </c>
      <c r="J22" s="36"/>
      <c r="K22" s="65">
        <f>SUM(K23:K24)</f>
        <v>363132887</v>
      </c>
      <c r="L22" s="65">
        <f>SUM(L23:L24)</f>
        <v>199590594</v>
      </c>
      <c r="M22" s="65">
        <f>SUM(M23:M24)</f>
        <v>163542293</v>
      </c>
      <c r="N22" s="98">
        <f>+M22/L22</f>
        <v>0.81938877841107083</v>
      </c>
      <c r="P22" s="9" t="e">
        <f>+#REF!/$D$21*100</f>
        <v>#REF!</v>
      </c>
      <c r="Q22" s="9"/>
      <c r="R22" s="9"/>
      <c r="S22" s="9">
        <f>+K19/$K$36*100</f>
        <v>3011.2200611162693</v>
      </c>
      <c r="X22" s="39"/>
      <c r="Y22" s="10"/>
      <c r="AD22" s="108"/>
    </row>
    <row r="23" spans="1:30" s="2" customFormat="1" ht="16.5" customHeight="1" x14ac:dyDescent="0.2">
      <c r="A23" s="103">
        <v>1510</v>
      </c>
      <c r="B23" s="66" t="s">
        <v>68</v>
      </c>
      <c r="C23" s="61"/>
      <c r="D23" s="169">
        <v>157141957.69999999</v>
      </c>
      <c r="E23" s="169">
        <v>162853972.44999999</v>
      </c>
      <c r="F23" s="64">
        <f>+D23-E23</f>
        <v>-5712014.75</v>
      </c>
      <c r="G23" s="108">
        <f t="shared" si="11"/>
        <v>-3.5074457589628176E-2</v>
      </c>
      <c r="H23" s="39">
        <v>2701</v>
      </c>
      <c r="I23" s="66" t="s">
        <v>28</v>
      </c>
      <c r="J23" s="61"/>
      <c r="K23" s="169">
        <v>363132887</v>
      </c>
      <c r="L23" s="169">
        <v>199590594</v>
      </c>
      <c r="M23" s="64">
        <f>+K23-L23</f>
        <v>163542293</v>
      </c>
      <c r="N23" s="99">
        <f>+M23/L23</f>
        <v>0.81938877841107083</v>
      </c>
      <c r="P23" s="9" t="e">
        <f>+D24/$D$21*100</f>
        <v>#DIV/0!</v>
      </c>
      <c r="R23" s="9"/>
      <c r="S23" s="9"/>
    </row>
    <row r="24" spans="1:30" s="2" customFormat="1" ht="14.25" customHeight="1" x14ac:dyDescent="0.2">
      <c r="A24" s="103">
        <v>1514</v>
      </c>
      <c r="B24" s="66" t="s">
        <v>69</v>
      </c>
      <c r="C24" s="61"/>
      <c r="D24" s="169">
        <v>519010195.05000001</v>
      </c>
      <c r="E24" s="169">
        <v>637209949.28999996</v>
      </c>
      <c r="F24" s="64">
        <f>+D24-E24</f>
        <v>-118199754.23999995</v>
      </c>
      <c r="G24" s="108">
        <f t="shared" si="11"/>
        <v>-0.1854957763476574</v>
      </c>
      <c r="H24" s="39"/>
      <c r="I24" s="66"/>
      <c r="J24" s="62"/>
      <c r="K24" s="64"/>
      <c r="L24" s="64"/>
      <c r="M24" s="64"/>
      <c r="N24" s="99"/>
      <c r="P24" s="9" t="e">
        <f>+D25/$D$21*100</f>
        <v>#DIV/0!</v>
      </c>
      <c r="R24" s="9"/>
      <c r="S24" s="9"/>
    </row>
    <row r="25" spans="1:30" s="2" customFormat="1" ht="16.5" customHeight="1" x14ac:dyDescent="0.2">
      <c r="A25" s="96">
        <v>1530</v>
      </c>
      <c r="B25" s="34" t="s">
        <v>9</v>
      </c>
      <c r="C25" s="61"/>
      <c r="D25" s="169">
        <v>1892874.03</v>
      </c>
      <c r="E25" s="169">
        <v>2476448.08</v>
      </c>
      <c r="F25" s="64">
        <f t="shared" ref="F25" si="12">+D25-E25</f>
        <v>-583574.05000000005</v>
      </c>
      <c r="G25" s="108">
        <f t="shared" si="11"/>
        <v>-0.23564962040310575</v>
      </c>
      <c r="H25" s="40"/>
      <c r="I25" s="41"/>
      <c r="J25" s="62"/>
      <c r="K25" s="64"/>
      <c r="L25" s="64"/>
      <c r="M25" s="64"/>
      <c r="N25" s="99"/>
      <c r="P25" s="9"/>
      <c r="R25" s="9"/>
      <c r="S25" s="9">
        <f>+K22/$K$36*100</f>
        <v>69.255615810199714</v>
      </c>
      <c r="Y25" s="10"/>
    </row>
    <row r="26" spans="1:30" s="2" customFormat="1" ht="18.75" customHeight="1" x14ac:dyDescent="0.2">
      <c r="A26" s="101">
        <v>19</v>
      </c>
      <c r="B26" s="37" t="s">
        <v>11</v>
      </c>
      <c r="C26" s="36"/>
      <c r="D26" s="65">
        <f>SUM(D27:D29)</f>
        <v>1274415221.6900001</v>
      </c>
      <c r="E26" s="65">
        <f t="shared" ref="E26:F26" si="13">SUM(E27:E29)</f>
        <v>1139109069.6500001</v>
      </c>
      <c r="F26" s="65">
        <f t="shared" si="13"/>
        <v>135306152.03999996</v>
      </c>
      <c r="G26" s="107">
        <f t="shared" si="11"/>
        <v>0.11878243764802417</v>
      </c>
      <c r="H26" s="38">
        <v>29</v>
      </c>
      <c r="I26" s="37" t="s">
        <v>10</v>
      </c>
      <c r="J26" s="36"/>
      <c r="K26" s="65">
        <f>SUM(K27:K29)</f>
        <v>31254486573.989998</v>
      </c>
      <c r="L26" s="65">
        <f t="shared" ref="L26:M26" si="14">SUM(L27:L29)</f>
        <v>20918841994.43</v>
      </c>
      <c r="M26" s="65">
        <f t="shared" si="14"/>
        <v>10335644579.559999</v>
      </c>
      <c r="N26" s="98">
        <f>+M26/L26</f>
        <v>0.49408301770776997</v>
      </c>
      <c r="P26" s="9" t="e">
        <f>+#REF!/$D$9*100</f>
        <v>#REF!</v>
      </c>
      <c r="R26" s="9"/>
      <c r="S26" s="9"/>
      <c r="Z26" s="10"/>
    </row>
    <row r="27" spans="1:30" s="2" customFormat="1" ht="24.75" customHeight="1" x14ac:dyDescent="0.2">
      <c r="A27" s="103">
        <v>1906</v>
      </c>
      <c r="B27" s="66" t="s">
        <v>8</v>
      </c>
      <c r="C27" s="62"/>
      <c r="D27" s="169">
        <v>871028029.69000006</v>
      </c>
      <c r="E27" s="169">
        <v>1139109069.6500001</v>
      </c>
      <c r="F27" s="64">
        <f>+D27-E27</f>
        <v>-268081039.96000004</v>
      </c>
      <c r="G27" s="108">
        <f t="shared" si="11"/>
        <v>-0.23534273152821966</v>
      </c>
      <c r="H27" s="39">
        <v>2902</v>
      </c>
      <c r="I27" s="66" t="s">
        <v>94</v>
      </c>
      <c r="J27" s="61"/>
      <c r="K27" s="169">
        <v>9317204335.1100006</v>
      </c>
      <c r="L27" s="169">
        <v>15059453150.34</v>
      </c>
      <c r="M27" s="64">
        <f>+K27-L27</f>
        <v>-5742248815.2299995</v>
      </c>
      <c r="N27" s="99">
        <f>+M27/L27</f>
        <v>-0.38130526772151457</v>
      </c>
      <c r="R27" s="9"/>
      <c r="S27" s="9"/>
    </row>
    <row r="28" spans="1:30" s="2" customFormat="1" ht="33.75" x14ac:dyDescent="0.2">
      <c r="A28" s="171">
        <v>1907</v>
      </c>
      <c r="B28" s="172" t="s">
        <v>169</v>
      </c>
      <c r="C28" s="62"/>
      <c r="D28" s="169">
        <v>1647574</v>
      </c>
      <c r="E28" s="64">
        <v>0</v>
      </c>
      <c r="F28" s="64">
        <f>+D28-E28</f>
        <v>1647574</v>
      </c>
      <c r="G28" s="165" t="s">
        <v>6</v>
      </c>
      <c r="H28" s="34">
        <v>2910</v>
      </c>
      <c r="I28" s="66" t="s">
        <v>12</v>
      </c>
      <c r="J28" s="61"/>
      <c r="K28" s="169">
        <v>12244630972</v>
      </c>
      <c r="L28" s="169">
        <v>3829228705.1999998</v>
      </c>
      <c r="M28" s="64">
        <f>+K28-L28</f>
        <v>8415402266.8000002</v>
      </c>
      <c r="N28" s="99">
        <f>+M28/L28</f>
        <v>2.1976755411271434</v>
      </c>
      <c r="R28" s="9"/>
      <c r="S28" s="9"/>
    </row>
    <row r="29" spans="1:30" s="2" customFormat="1" ht="21.95" customHeight="1" x14ac:dyDescent="0.2">
      <c r="A29" s="171">
        <v>1908</v>
      </c>
      <c r="B29" s="172" t="s">
        <v>170</v>
      </c>
      <c r="C29" s="62"/>
      <c r="D29" s="169">
        <v>401739618</v>
      </c>
      <c r="E29" s="64">
        <v>0</v>
      </c>
      <c r="F29" s="64">
        <f>+D29-E29</f>
        <v>401739618</v>
      </c>
      <c r="G29" s="165" t="s">
        <v>6</v>
      </c>
      <c r="H29" s="34" t="s">
        <v>142</v>
      </c>
      <c r="I29" s="66" t="s">
        <v>143</v>
      </c>
      <c r="J29" s="61"/>
      <c r="K29" s="169">
        <v>9692651266.8799992</v>
      </c>
      <c r="L29" s="169">
        <v>2030160138.8900001</v>
      </c>
      <c r="M29" s="64">
        <f>+K29-L29</f>
        <v>7662491127.9899988</v>
      </c>
      <c r="N29" s="99">
        <f>+M29/L29</f>
        <v>3.7743284291748056</v>
      </c>
      <c r="R29" s="9"/>
      <c r="S29" s="9">
        <f>+K26/$K$36*100</f>
        <v>5960.7620020196528</v>
      </c>
    </row>
    <row r="30" spans="1:30" s="2" customFormat="1" ht="1.5" customHeight="1" x14ac:dyDescent="0.2">
      <c r="A30" s="103"/>
      <c r="B30" s="66"/>
      <c r="C30" s="62"/>
      <c r="D30" s="169"/>
      <c r="E30" s="169"/>
      <c r="F30" s="64"/>
      <c r="G30" s="108"/>
      <c r="H30" s="34"/>
      <c r="I30" s="66"/>
      <c r="J30" s="61"/>
      <c r="K30" s="64"/>
      <c r="L30" s="64"/>
      <c r="M30" s="64"/>
      <c r="N30" s="99"/>
      <c r="R30" s="9"/>
      <c r="S30" s="9"/>
    </row>
    <row r="31" spans="1:30" s="2" customFormat="1" ht="21.75" customHeight="1" x14ac:dyDescent="0.2">
      <c r="A31" s="96"/>
      <c r="B31" s="33" t="s">
        <v>70</v>
      </c>
      <c r="C31" s="36"/>
      <c r="D31" s="109">
        <f>D32+D35+D50+D52</f>
        <v>340573631542.94</v>
      </c>
      <c r="E31" s="109">
        <f>E32+E35+E50+E52</f>
        <v>334264727931.76996</v>
      </c>
      <c r="F31" s="109">
        <f>F32+F35+F50+F52</f>
        <v>6308903611.1700001</v>
      </c>
      <c r="G31" s="110">
        <f>+F31/E31</f>
        <v>1.8873973482651667E-2</v>
      </c>
      <c r="H31" s="34"/>
      <c r="I31" s="33"/>
      <c r="J31" s="36"/>
      <c r="K31" s="65"/>
      <c r="L31" s="65"/>
      <c r="M31" s="65"/>
      <c r="N31" s="98"/>
      <c r="P31" s="9"/>
      <c r="R31" s="9"/>
      <c r="S31" s="9"/>
    </row>
    <row r="32" spans="1:30" s="2" customFormat="1" ht="18.75" customHeight="1" x14ac:dyDescent="0.2">
      <c r="A32" s="101">
        <v>13</v>
      </c>
      <c r="B32" s="37" t="s">
        <v>63</v>
      </c>
      <c r="C32" s="36"/>
      <c r="D32" s="65">
        <f>SUM(D33:D34)</f>
        <v>95748392</v>
      </c>
      <c r="E32" s="65">
        <f>SUM(E33:E34)</f>
        <v>463180.73999999464</v>
      </c>
      <c r="F32" s="65">
        <f>SUM(F33:F34)</f>
        <v>95285211.260000005</v>
      </c>
      <c r="G32" s="107">
        <f>+F32/E32</f>
        <v>205.71928629847844</v>
      </c>
      <c r="H32" s="39"/>
      <c r="I32" s="66"/>
      <c r="J32" s="61"/>
      <c r="K32" s="64"/>
      <c r="L32" s="64"/>
      <c r="M32" s="64"/>
      <c r="N32" s="99"/>
      <c r="P32" s="9" t="e">
        <f>+#REF!/$D$9*100</f>
        <v>#REF!</v>
      </c>
      <c r="R32" s="9"/>
      <c r="S32" s="9"/>
    </row>
    <row r="33" spans="1:26" s="2" customFormat="1" ht="22.5" x14ac:dyDescent="0.2">
      <c r="A33" s="103">
        <v>1385</v>
      </c>
      <c r="B33" s="66" t="s">
        <v>145</v>
      </c>
      <c r="C33" s="61"/>
      <c r="D33" s="64">
        <v>127550851</v>
      </c>
      <c r="E33" s="64">
        <v>100426376</v>
      </c>
      <c r="F33" s="64">
        <f t="shared" ref="F33:F34" si="15">+D33-E33</f>
        <v>27124475</v>
      </c>
      <c r="G33" s="108">
        <f t="shared" ref="G33:G34" si="16">+F33/E33</f>
        <v>0.27009313768327159</v>
      </c>
      <c r="H33" s="34"/>
      <c r="I33" s="33" t="s">
        <v>95</v>
      </c>
      <c r="J33" s="112"/>
      <c r="K33" s="109">
        <f>+K35+K38</f>
        <v>524337099.24000001</v>
      </c>
      <c r="L33" s="109">
        <f t="shared" ref="L33:M33" si="17">+L35+L38</f>
        <v>609966839.38999999</v>
      </c>
      <c r="M33" s="109">
        <f t="shared" si="17"/>
        <v>-85629740.149999976</v>
      </c>
      <c r="N33" s="111">
        <f>+M33/L33</f>
        <v>-0.14038425471724722</v>
      </c>
      <c r="P33" s="9"/>
      <c r="S33" s="9"/>
    </row>
    <row r="34" spans="1:26" s="2" customFormat="1" ht="22.5" x14ac:dyDescent="0.2">
      <c r="A34" s="103">
        <v>1386</v>
      </c>
      <c r="B34" s="66" t="s">
        <v>66</v>
      </c>
      <c r="C34" s="61"/>
      <c r="D34" s="169">
        <v>-31802459</v>
      </c>
      <c r="E34" s="169">
        <v>-99963195.260000005</v>
      </c>
      <c r="F34" s="64">
        <f t="shared" si="15"/>
        <v>68160736.260000005</v>
      </c>
      <c r="G34" s="108">
        <f t="shared" si="16"/>
        <v>-0.68185831878139591</v>
      </c>
      <c r="H34" s="39"/>
      <c r="I34" s="66"/>
      <c r="J34" s="61"/>
      <c r="K34" s="64"/>
      <c r="L34" s="64"/>
      <c r="M34" s="64"/>
      <c r="N34" s="99"/>
      <c r="R34" s="9"/>
    </row>
    <row r="35" spans="1:26" s="2" customFormat="1" ht="21.75" customHeight="1" x14ac:dyDescent="0.2">
      <c r="A35" s="101">
        <v>16</v>
      </c>
      <c r="B35" s="38" t="s">
        <v>71</v>
      </c>
      <c r="C35" s="36"/>
      <c r="D35" s="65">
        <f>SUM(D36:D49)</f>
        <v>338678822613.81</v>
      </c>
      <c r="E35" s="65">
        <f t="shared" ref="E35:F35" si="18">SUM(E36:E49)</f>
        <v>332358796862.87994</v>
      </c>
      <c r="F35" s="65">
        <f t="shared" si="18"/>
        <v>6320025750.9299994</v>
      </c>
      <c r="G35" s="107">
        <f>+F35/E35</f>
        <v>1.9015671649387483E-2</v>
      </c>
      <c r="H35" s="38">
        <v>25</v>
      </c>
      <c r="I35" s="78" t="s">
        <v>91</v>
      </c>
      <c r="J35" s="36"/>
      <c r="K35" s="65">
        <f>SUM(K36:K37)</f>
        <v>524337099.24000001</v>
      </c>
      <c r="L35" s="65">
        <f>SUM(L36:L37)</f>
        <v>534621734.38999999</v>
      </c>
      <c r="M35" s="65">
        <f>SUM(M36:M37)</f>
        <v>-10284635.149999976</v>
      </c>
      <c r="N35" s="98">
        <f>+M35/L35</f>
        <v>-1.9237218557406163E-2</v>
      </c>
      <c r="P35" s="9"/>
      <c r="S35" s="9"/>
    </row>
    <row r="36" spans="1:26" s="2" customFormat="1" ht="24" customHeight="1" x14ac:dyDescent="0.2">
      <c r="A36" s="103">
        <v>1605</v>
      </c>
      <c r="B36" s="34" t="s">
        <v>14</v>
      </c>
      <c r="C36" s="61"/>
      <c r="D36" s="64">
        <v>272742479086.28</v>
      </c>
      <c r="E36" s="64">
        <v>268587060279.28</v>
      </c>
      <c r="F36" s="64">
        <f t="shared" ref="F36:F47" si="19">+D36-E36</f>
        <v>4155418807</v>
      </c>
      <c r="G36" s="108">
        <f t="shared" ref="G36:G46" si="20">+F36/E36</f>
        <v>1.5471403583922273E-2</v>
      </c>
      <c r="H36" s="39">
        <v>2512</v>
      </c>
      <c r="I36" s="66" t="s">
        <v>96</v>
      </c>
      <c r="J36" s="61"/>
      <c r="K36" s="169">
        <v>524337099.24000001</v>
      </c>
      <c r="L36" s="169">
        <v>534621734.38999999</v>
      </c>
      <c r="M36" s="64">
        <f>+K36-L36</f>
        <v>-10284635.149999976</v>
      </c>
      <c r="N36" s="99">
        <f>+M36/L36</f>
        <v>-1.9237218557406163E-2</v>
      </c>
      <c r="R36" s="9" t="e">
        <f>+#REF!/$K$36*100</f>
        <v>#REF!</v>
      </c>
      <c r="S36" s="9"/>
    </row>
    <row r="37" spans="1:26" s="2" customFormat="1" ht="13.5" customHeight="1" x14ac:dyDescent="0.2">
      <c r="A37" s="103">
        <v>1615</v>
      </c>
      <c r="B37" s="66" t="s">
        <v>72</v>
      </c>
      <c r="C37" s="135"/>
      <c r="D37" s="169">
        <v>0</v>
      </c>
      <c r="E37" s="64">
        <v>249733128.78</v>
      </c>
      <c r="F37" s="64">
        <f t="shared" si="19"/>
        <v>-249733128.78</v>
      </c>
      <c r="G37" s="108">
        <f t="shared" si="20"/>
        <v>-1</v>
      </c>
      <c r="H37" s="131"/>
      <c r="I37" s="66"/>
      <c r="J37" s="61"/>
      <c r="K37" s="64"/>
      <c r="L37" s="64"/>
      <c r="M37" s="64"/>
      <c r="N37" s="99"/>
      <c r="R37" s="9"/>
      <c r="S37" s="9"/>
    </row>
    <row r="38" spans="1:26" s="2" customFormat="1" ht="16.5" customHeight="1" x14ac:dyDescent="0.2">
      <c r="A38" s="103">
        <v>1635</v>
      </c>
      <c r="B38" s="66" t="s">
        <v>16</v>
      </c>
      <c r="C38" s="135"/>
      <c r="D38" s="169">
        <v>220491925.88</v>
      </c>
      <c r="E38" s="169">
        <v>157713554.62</v>
      </c>
      <c r="F38" s="64">
        <f t="shared" si="19"/>
        <v>62778371.25999999</v>
      </c>
      <c r="G38" s="108">
        <f t="shared" si="20"/>
        <v>0.39805311224682094</v>
      </c>
      <c r="H38" s="38">
        <v>27</v>
      </c>
      <c r="I38" s="37" t="s">
        <v>93</v>
      </c>
      <c r="J38" s="36"/>
      <c r="K38" s="65">
        <f>+K39</f>
        <v>0</v>
      </c>
      <c r="L38" s="65">
        <f>+L39</f>
        <v>75345105</v>
      </c>
      <c r="M38" s="65">
        <f>SUM(M39:M40)</f>
        <v>-75345105</v>
      </c>
      <c r="N38" s="98">
        <f>+M38/L38</f>
        <v>-1</v>
      </c>
      <c r="R38" s="9"/>
      <c r="S38" s="9"/>
    </row>
    <row r="39" spans="1:26" s="2" customFormat="1" ht="22.5" x14ac:dyDescent="0.2">
      <c r="A39" s="103">
        <v>1637</v>
      </c>
      <c r="B39" s="66" t="s">
        <v>73</v>
      </c>
      <c r="C39" s="135"/>
      <c r="D39" s="169">
        <v>1007204476.6</v>
      </c>
      <c r="E39" s="169">
        <v>359818144.76999998</v>
      </c>
      <c r="F39" s="64">
        <f t="shared" si="19"/>
        <v>647386331.83000004</v>
      </c>
      <c r="G39" s="108">
        <f t="shared" si="20"/>
        <v>1.7992042403637456</v>
      </c>
      <c r="H39" s="39">
        <v>2701</v>
      </c>
      <c r="I39" s="66" t="s">
        <v>28</v>
      </c>
      <c r="J39" s="61"/>
      <c r="K39" s="64">
        <v>0</v>
      </c>
      <c r="L39" s="64">
        <v>75345105</v>
      </c>
      <c r="M39" s="64">
        <f>+K39-L39</f>
        <v>-75345105</v>
      </c>
      <c r="N39" s="99">
        <f>+M39/L39</f>
        <v>-1</v>
      </c>
      <c r="P39" s="32" t="e">
        <f>+#REF!/#REF!*100</f>
        <v>#REF!</v>
      </c>
      <c r="R39" s="9"/>
      <c r="S39" s="9"/>
      <c r="Z39" s="10"/>
    </row>
    <row r="40" spans="1:26" s="2" customFormat="1" ht="16.5" customHeight="1" x14ac:dyDescent="0.2">
      <c r="A40" s="103">
        <v>1640</v>
      </c>
      <c r="B40" s="66" t="s">
        <v>17</v>
      </c>
      <c r="C40" s="61"/>
      <c r="D40" s="169">
        <v>62832290873.839996</v>
      </c>
      <c r="E40" s="64">
        <v>59024909680.839996</v>
      </c>
      <c r="F40" s="64">
        <f t="shared" si="19"/>
        <v>3807381193</v>
      </c>
      <c r="G40" s="108">
        <f t="shared" si="20"/>
        <v>6.4504650893788817E-2</v>
      </c>
      <c r="H40" s="34"/>
      <c r="I40" s="34"/>
      <c r="J40" s="61"/>
      <c r="K40" s="64"/>
      <c r="L40" s="64"/>
      <c r="M40" s="64"/>
      <c r="N40" s="99"/>
      <c r="R40" s="9"/>
    </row>
    <row r="41" spans="1:26" s="2" customFormat="1" ht="16.5" customHeight="1" x14ac:dyDescent="0.2">
      <c r="A41" s="103">
        <v>1655</v>
      </c>
      <c r="B41" s="66" t="s">
        <v>19</v>
      </c>
      <c r="C41" s="135"/>
      <c r="D41" s="169">
        <v>2160361399.6999998</v>
      </c>
      <c r="E41" s="169">
        <v>2110883872.7</v>
      </c>
      <c r="F41" s="64">
        <f t="shared" si="19"/>
        <v>49477526.999999762</v>
      </c>
      <c r="G41" s="108">
        <f t="shared" si="20"/>
        <v>2.3439246298619827E-2</v>
      </c>
      <c r="H41" s="34"/>
      <c r="I41" s="33" t="s">
        <v>13</v>
      </c>
      <c r="J41" s="36"/>
      <c r="K41" s="109">
        <f>+K9+K33</f>
        <v>55269193755.649994</v>
      </c>
      <c r="L41" s="109">
        <f>+L9+L33</f>
        <v>38908049323.169998</v>
      </c>
      <c r="M41" s="109">
        <f>+M9+M33</f>
        <v>16361144432.480001</v>
      </c>
      <c r="N41" s="111">
        <f>+M41/L41</f>
        <v>0.42050795958914428</v>
      </c>
      <c r="P41" s="32">
        <f>+D35/D57*100</f>
        <v>49.946968960672983</v>
      </c>
      <c r="R41" s="9"/>
      <c r="S41" s="9"/>
    </row>
    <row r="42" spans="1:26" s="2" customFormat="1" ht="18" customHeight="1" x14ac:dyDescent="0.2">
      <c r="A42" s="103">
        <v>1660</v>
      </c>
      <c r="B42" s="66" t="s">
        <v>74</v>
      </c>
      <c r="C42" s="135"/>
      <c r="D42" s="169">
        <v>2519911267.3400002</v>
      </c>
      <c r="E42" s="169">
        <v>2510550964.46</v>
      </c>
      <c r="F42" s="64">
        <f t="shared" si="19"/>
        <v>9360302.8800001144</v>
      </c>
      <c r="G42" s="108">
        <f t="shared" si="20"/>
        <v>3.7283859250447212E-3</v>
      </c>
      <c r="H42" s="34"/>
      <c r="I42" s="33"/>
      <c r="J42" s="36"/>
      <c r="K42" s="160"/>
      <c r="L42" s="160"/>
      <c r="M42" s="160"/>
      <c r="N42" s="161"/>
      <c r="P42" s="9">
        <f>+D36/$D$35*100</f>
        <v>80.531306026560699</v>
      </c>
      <c r="R42" s="9"/>
      <c r="S42" s="9"/>
    </row>
    <row r="43" spans="1:26" s="2" customFormat="1" ht="24" customHeight="1" x14ac:dyDescent="0.2">
      <c r="A43" s="103">
        <v>1665</v>
      </c>
      <c r="B43" s="66" t="s">
        <v>75</v>
      </c>
      <c r="C43" s="135"/>
      <c r="D43" s="169">
        <v>2090906688.3599999</v>
      </c>
      <c r="E43" s="169">
        <v>2192249401.29</v>
      </c>
      <c r="F43" s="64">
        <f t="shared" si="19"/>
        <v>-101342712.93000007</v>
      </c>
      <c r="G43" s="108">
        <f t="shared" si="20"/>
        <v>-4.6227729778539929E-2</v>
      </c>
      <c r="H43" s="34"/>
      <c r="I43" s="33"/>
      <c r="J43" s="36"/>
      <c r="K43" s="65"/>
      <c r="L43" s="65"/>
      <c r="M43" s="65"/>
      <c r="N43" s="98"/>
      <c r="P43" s="9"/>
      <c r="R43" s="9"/>
      <c r="S43" s="9"/>
    </row>
    <row r="44" spans="1:26" s="2" customFormat="1" ht="21.95" customHeight="1" x14ac:dyDescent="0.2">
      <c r="A44" s="103">
        <v>1670</v>
      </c>
      <c r="B44" s="66" t="s">
        <v>76</v>
      </c>
      <c r="C44" s="135"/>
      <c r="D44" s="169">
        <v>13758607488.91</v>
      </c>
      <c r="E44" s="169">
        <v>12940428591.959999</v>
      </c>
      <c r="F44" s="64">
        <f t="shared" si="19"/>
        <v>818178896.95000076</v>
      </c>
      <c r="G44" s="108">
        <f t="shared" si="20"/>
        <v>6.322656866700245E-2</v>
      </c>
      <c r="H44" s="34"/>
      <c r="I44" s="33"/>
      <c r="J44" s="36"/>
      <c r="K44" s="65"/>
      <c r="L44" s="65"/>
      <c r="M44" s="65"/>
      <c r="N44" s="98"/>
      <c r="P44" s="22">
        <f>+D37/$D$35*100</f>
        <v>0</v>
      </c>
      <c r="Q44" s="9">
        <f>+D35/D57*100</f>
        <v>49.946968960672983</v>
      </c>
      <c r="R44" s="9"/>
      <c r="S44" s="9"/>
    </row>
    <row r="45" spans="1:26" s="2" customFormat="1" ht="22.5" x14ac:dyDescent="0.2">
      <c r="A45" s="103">
        <v>1675</v>
      </c>
      <c r="B45" s="66" t="s">
        <v>77</v>
      </c>
      <c r="C45" s="135"/>
      <c r="D45" s="169">
        <v>1929741121</v>
      </c>
      <c r="E45" s="169">
        <v>1929741121</v>
      </c>
      <c r="F45" s="64">
        <f t="shared" si="19"/>
        <v>0</v>
      </c>
      <c r="G45" s="108">
        <f t="shared" si="20"/>
        <v>0</v>
      </c>
      <c r="H45" s="34"/>
      <c r="I45" s="33"/>
      <c r="J45" s="36"/>
      <c r="K45" s="65"/>
      <c r="L45" s="65"/>
      <c r="M45" s="65"/>
      <c r="N45" s="98"/>
      <c r="R45" s="9"/>
      <c r="S45" s="9"/>
    </row>
    <row r="46" spans="1:26" s="2" customFormat="1" ht="24" customHeight="1" x14ac:dyDescent="0.2">
      <c r="A46" s="103">
        <v>1680</v>
      </c>
      <c r="B46" s="66" t="s">
        <v>78</v>
      </c>
      <c r="C46" s="135"/>
      <c r="D46" s="169">
        <v>948532854.33000004</v>
      </c>
      <c r="E46" s="169">
        <v>670432676.19000006</v>
      </c>
      <c r="F46" s="64">
        <f t="shared" si="19"/>
        <v>278100178.13999999</v>
      </c>
      <c r="G46" s="108">
        <f t="shared" si="20"/>
        <v>0.41480701644856377</v>
      </c>
      <c r="H46" s="40"/>
      <c r="I46" s="34"/>
      <c r="J46" s="61"/>
      <c r="K46" s="162"/>
      <c r="L46" s="162"/>
      <c r="M46" s="162"/>
      <c r="N46" s="163"/>
      <c r="P46" s="9"/>
      <c r="R46" s="9"/>
      <c r="S46" s="9"/>
    </row>
    <row r="47" spans="1:26" s="2" customFormat="1" ht="14.25" customHeight="1" x14ac:dyDescent="0.2">
      <c r="A47" s="103">
        <v>1681</v>
      </c>
      <c r="B47" s="66" t="s">
        <v>23</v>
      </c>
      <c r="C47" s="135"/>
      <c r="D47" s="169">
        <v>289020469</v>
      </c>
      <c r="E47" s="169">
        <v>1684710031.6700001</v>
      </c>
      <c r="F47" s="64">
        <f t="shared" si="19"/>
        <v>-1395689562.6700001</v>
      </c>
      <c r="G47" s="108">
        <f>+F47/E47</f>
        <v>-0.8284449765438251</v>
      </c>
      <c r="H47" s="34"/>
      <c r="I47" s="166" t="s">
        <v>15</v>
      </c>
      <c r="J47" s="36"/>
      <c r="K47" s="109">
        <f>+K50</f>
        <v>622807633850.19995</v>
      </c>
      <c r="L47" s="109">
        <f>+L50</f>
        <v>576306553360.9801</v>
      </c>
      <c r="M47" s="109">
        <f>+M50</f>
        <v>46501080489.219971</v>
      </c>
      <c r="N47" s="111">
        <f>+M47/L47</f>
        <v>8.0688099446429809E-2</v>
      </c>
      <c r="P47" s="9"/>
      <c r="R47" s="9"/>
      <c r="S47" s="9"/>
    </row>
    <row r="48" spans="1:26" s="2" customFormat="1" ht="22.5" x14ac:dyDescent="0.2">
      <c r="A48" s="96">
        <v>1685</v>
      </c>
      <c r="B48" s="66" t="s">
        <v>79</v>
      </c>
      <c r="C48" s="61"/>
      <c r="D48" s="169">
        <v>-21820725037.43</v>
      </c>
      <c r="E48" s="169">
        <v>-19809701455.900002</v>
      </c>
      <c r="F48" s="64">
        <f t="shared" ref="F48:F49" si="21">+D48-E48</f>
        <v>-2011023581.5299988</v>
      </c>
      <c r="G48" s="108">
        <f>+F48/E48</f>
        <v>0.10151710695927968</v>
      </c>
      <c r="H48" s="40"/>
      <c r="I48" s="34"/>
      <c r="J48" s="61"/>
      <c r="K48" s="65"/>
      <c r="L48" s="65"/>
      <c r="M48" s="65"/>
      <c r="N48" s="104"/>
      <c r="P48" s="9">
        <f>+D39/$D$35*100</f>
        <v>0.29739222217283395</v>
      </c>
      <c r="R48" s="9" t="e">
        <f>+K42/$K$39*100</f>
        <v>#DIV/0!</v>
      </c>
      <c r="S48" s="9"/>
    </row>
    <row r="49" spans="1:26" s="2" customFormat="1" ht="22.5" customHeight="1" x14ac:dyDescent="0.2">
      <c r="A49" s="96">
        <v>1695</v>
      </c>
      <c r="B49" s="66" t="s">
        <v>164</v>
      </c>
      <c r="C49" s="61"/>
      <c r="D49" s="64">
        <v>0</v>
      </c>
      <c r="E49" s="64">
        <v>-249733128.78</v>
      </c>
      <c r="F49" s="64">
        <f t="shared" si="21"/>
        <v>249733128.78</v>
      </c>
      <c r="G49" s="165" t="s">
        <v>6</v>
      </c>
      <c r="H49" s="40"/>
      <c r="I49" s="34"/>
      <c r="J49" s="61"/>
      <c r="K49" s="65"/>
      <c r="L49" s="65"/>
      <c r="M49" s="65"/>
      <c r="N49" s="104"/>
      <c r="P49" s="22">
        <f>+D40/$D$35*100</f>
        <v>18.552175890101825</v>
      </c>
      <c r="R49" s="9" t="e">
        <f>+K47/$K$39*100</f>
        <v>#DIV/0!</v>
      </c>
      <c r="S49" s="9"/>
    </row>
    <row r="50" spans="1:26" s="2" customFormat="1" ht="33.75" x14ac:dyDescent="0.2">
      <c r="A50" s="101">
        <v>17</v>
      </c>
      <c r="B50" s="122" t="s">
        <v>21</v>
      </c>
      <c r="C50" s="36"/>
      <c r="D50" s="65">
        <f>+D51</f>
        <v>46206747.32</v>
      </c>
      <c r="E50" s="65">
        <f>+E51</f>
        <v>46206747.32</v>
      </c>
      <c r="F50" s="65">
        <f>+F51</f>
        <v>0</v>
      </c>
      <c r="G50" s="107">
        <f>+F50/E50</f>
        <v>0</v>
      </c>
      <c r="H50" s="38">
        <v>31</v>
      </c>
      <c r="I50" s="122" t="s">
        <v>103</v>
      </c>
      <c r="J50" s="36"/>
      <c r="K50" s="65">
        <f>SUM(K51:K54)</f>
        <v>622807633850.19995</v>
      </c>
      <c r="L50" s="65">
        <f>SUM(L51:L54)</f>
        <v>576306553360.9801</v>
      </c>
      <c r="M50" s="65">
        <f>SUM(M51:M54)</f>
        <v>46501080489.219971</v>
      </c>
      <c r="N50" s="98">
        <f t="shared" ref="N50:N52" si="22">+M50/L50</f>
        <v>8.0688099446429809E-2</v>
      </c>
      <c r="P50" s="9">
        <f>+D42/$D$35*100</f>
        <v>0.74404158131062548</v>
      </c>
      <c r="R50" s="9" t="e">
        <f>+K48/$K$39*100</f>
        <v>#DIV/0!</v>
      </c>
      <c r="S50" s="9"/>
    </row>
    <row r="51" spans="1:26" s="2" customFormat="1" ht="18.75" customHeight="1" x14ac:dyDescent="0.2">
      <c r="A51" s="103">
        <v>1715</v>
      </c>
      <c r="B51" s="41" t="s">
        <v>22</v>
      </c>
      <c r="C51" s="62"/>
      <c r="D51" s="64">
        <v>46206747.32</v>
      </c>
      <c r="E51" s="64">
        <v>46206747.32</v>
      </c>
      <c r="F51" s="64">
        <f>+D51-E51</f>
        <v>0</v>
      </c>
      <c r="G51" s="108">
        <f>+F51/E51</f>
        <v>0</v>
      </c>
      <c r="H51" s="39">
        <v>3105</v>
      </c>
      <c r="I51" s="66" t="s">
        <v>18</v>
      </c>
      <c r="J51" s="61"/>
      <c r="K51" s="64">
        <v>44239962579.480003</v>
      </c>
      <c r="L51" s="64">
        <v>44239962579.480003</v>
      </c>
      <c r="M51" s="64">
        <f>+K51-L51</f>
        <v>0</v>
      </c>
      <c r="N51" s="99">
        <f>+M51/L51</f>
        <v>0</v>
      </c>
      <c r="P51" s="9">
        <f>+D43/$D$35*100</f>
        <v>0.61737154753966628</v>
      </c>
      <c r="R51" s="9" t="e">
        <f>+#REF!/$K$39*100</f>
        <v>#REF!</v>
      </c>
      <c r="S51" s="9"/>
    </row>
    <row r="52" spans="1:26" s="2" customFormat="1" ht="24.75" customHeight="1" x14ac:dyDescent="0.2">
      <c r="A52" s="101">
        <v>19</v>
      </c>
      <c r="B52" s="37" t="s">
        <v>11</v>
      </c>
      <c r="C52" s="36"/>
      <c r="D52" s="65">
        <f>SUM(D53:D56)</f>
        <v>1752853789.8100002</v>
      </c>
      <c r="E52" s="65">
        <f>SUM(E53:E56)</f>
        <v>1859261140.8299999</v>
      </c>
      <c r="F52" s="65">
        <f>SUM(F53:F56)</f>
        <v>-106407351.01999998</v>
      </c>
      <c r="G52" s="107">
        <f t="shared" ref="G52" si="23">+F52/E52</f>
        <v>-5.7230987451552001E-2</v>
      </c>
      <c r="H52" s="39">
        <v>3109</v>
      </c>
      <c r="I52" s="66" t="s">
        <v>104</v>
      </c>
      <c r="J52" s="61"/>
      <c r="K52" s="169">
        <v>560299642455.09998</v>
      </c>
      <c r="L52" s="169">
        <v>508654632194.31</v>
      </c>
      <c r="M52" s="64">
        <f>+K52-L52</f>
        <v>51645010260.789978</v>
      </c>
      <c r="N52" s="99">
        <f t="shared" si="22"/>
        <v>0.10153256648424895</v>
      </c>
      <c r="P52" s="22">
        <f>+D44/$D$35*100</f>
        <v>4.0624351362525903</v>
      </c>
      <c r="R52" s="9"/>
      <c r="S52" s="9"/>
    </row>
    <row r="53" spans="1:26" s="2" customFormat="1" ht="23.25" customHeight="1" x14ac:dyDescent="0.2">
      <c r="A53" s="103">
        <v>1905</v>
      </c>
      <c r="B53" s="66" t="s">
        <v>165</v>
      </c>
      <c r="C53" s="61"/>
      <c r="D53" s="169">
        <v>181923124.59</v>
      </c>
      <c r="E53" s="169">
        <v>110208166.59999999</v>
      </c>
      <c r="F53" s="64">
        <f>+D53-E53</f>
        <v>71714957.99000001</v>
      </c>
      <c r="G53" s="165" t="s">
        <v>6</v>
      </c>
      <c r="H53" s="39">
        <v>3110</v>
      </c>
      <c r="I53" s="66" t="s">
        <v>20</v>
      </c>
      <c r="J53" s="61"/>
      <c r="K53" s="64">
        <f>+'EST RESUL MARZO 2026-2025'!D77</f>
        <v>18268028815.620003</v>
      </c>
      <c r="L53" s="64">
        <f>+'EST RESUL MARZO 2026-2025'!E77</f>
        <v>23411958587.190006</v>
      </c>
      <c r="M53" s="64">
        <f>+K53-L53</f>
        <v>-5143929771.5700035</v>
      </c>
      <c r="N53" s="99">
        <f>+M53/L53</f>
        <v>-0.21971377372863352</v>
      </c>
      <c r="P53" s="9">
        <f>+D45/$D$35*100</f>
        <v>0.56978499751088729</v>
      </c>
      <c r="R53" s="9"/>
      <c r="S53" s="9"/>
      <c r="Y53" s="10"/>
    </row>
    <row r="54" spans="1:26" s="2" customFormat="1" ht="24.75" customHeight="1" x14ac:dyDescent="0.2">
      <c r="A54" s="103">
        <v>1909</v>
      </c>
      <c r="B54" s="66" t="s">
        <v>80</v>
      </c>
      <c r="C54" s="61"/>
      <c r="D54" s="169">
        <v>1263704</v>
      </c>
      <c r="E54" s="169">
        <v>1263704</v>
      </c>
      <c r="F54" s="64">
        <f>+D54-E54</f>
        <v>0</v>
      </c>
      <c r="G54" s="108">
        <f>+F54/E54</f>
        <v>0</v>
      </c>
      <c r="H54" s="39"/>
      <c r="I54" s="66"/>
      <c r="J54" s="61"/>
      <c r="K54" s="64"/>
      <c r="L54" s="64"/>
      <c r="M54" s="64"/>
      <c r="N54" s="99"/>
      <c r="P54" s="9">
        <f>+D46/$D$35*100</f>
        <v>0.2800685460666068</v>
      </c>
      <c r="R54" s="9"/>
      <c r="S54" s="9"/>
      <c r="Y54" s="10"/>
      <c r="Z54" s="10"/>
    </row>
    <row r="55" spans="1:26" s="2" customFormat="1" ht="15" customHeight="1" x14ac:dyDescent="0.2">
      <c r="A55" s="103">
        <v>1970</v>
      </c>
      <c r="B55" s="66" t="s">
        <v>81</v>
      </c>
      <c r="C55" s="61"/>
      <c r="D55" s="169">
        <v>3284332054.6700001</v>
      </c>
      <c r="E55" s="169">
        <v>3214036864.6700001</v>
      </c>
      <c r="F55" s="64">
        <f>+D55-E55</f>
        <v>70295190</v>
      </c>
      <c r="G55" s="108">
        <f t="shared" ref="G55:G56" si="24">+F55/E55</f>
        <v>2.1871307940712601E-2</v>
      </c>
      <c r="H55" s="34"/>
      <c r="I55" s="34"/>
      <c r="J55" s="61"/>
      <c r="K55" s="64"/>
      <c r="L55" s="64"/>
      <c r="M55" s="64"/>
      <c r="N55" s="104"/>
      <c r="R55" s="9"/>
      <c r="S55" s="9"/>
      <c r="Y55" s="10">
        <f>+D57-K57</f>
        <v>0</v>
      </c>
      <c r="Z55" s="10">
        <f>+E57-L57</f>
        <v>0</v>
      </c>
    </row>
    <row r="56" spans="1:26" s="2" customFormat="1" ht="23.25" customHeight="1" x14ac:dyDescent="0.2">
      <c r="A56" s="96">
        <v>1975</v>
      </c>
      <c r="B56" s="66" t="s">
        <v>82</v>
      </c>
      <c r="C56" s="61"/>
      <c r="D56" s="169">
        <v>-1714665093.45</v>
      </c>
      <c r="E56" s="169">
        <v>-1466247594.4400001</v>
      </c>
      <c r="F56" s="64">
        <f>+D56-E56</f>
        <v>-248417499.00999999</v>
      </c>
      <c r="G56" s="108">
        <f t="shared" si="24"/>
        <v>0.16942397720002902</v>
      </c>
      <c r="H56" s="34"/>
      <c r="I56" s="34"/>
      <c r="J56" s="61"/>
      <c r="K56" s="64"/>
      <c r="L56" s="64"/>
      <c r="M56" s="64"/>
      <c r="N56" s="104"/>
      <c r="Q56" s="9" t="e">
        <f>+#REF!/D57*100</f>
        <v>#REF!</v>
      </c>
      <c r="R56" s="9"/>
      <c r="S56" s="9"/>
    </row>
    <row r="57" spans="1:26" s="2" customFormat="1" ht="20.25" customHeight="1" thickBot="1" x14ac:dyDescent="0.25">
      <c r="A57" s="115"/>
      <c r="B57" s="116" t="s">
        <v>24</v>
      </c>
      <c r="C57" s="117"/>
      <c r="D57" s="118">
        <f>+D9+D31</f>
        <v>678076827605.8501</v>
      </c>
      <c r="E57" s="118">
        <f>+E9+E31</f>
        <v>615214602684.1499</v>
      </c>
      <c r="F57" s="118">
        <f>+F9+F31</f>
        <v>62862224921.700012</v>
      </c>
      <c r="G57" s="119">
        <f>+F57/E57</f>
        <v>0.10217934465052574</v>
      </c>
      <c r="H57" s="120"/>
      <c r="I57" s="116" t="s">
        <v>25</v>
      </c>
      <c r="J57" s="117"/>
      <c r="K57" s="118">
        <f>+K41+K47</f>
        <v>678076827605.84998</v>
      </c>
      <c r="L57" s="118">
        <f>+L41+L47</f>
        <v>615214602684.15015</v>
      </c>
      <c r="M57" s="118">
        <f>+M41+M47</f>
        <v>62862224921.699974</v>
      </c>
      <c r="N57" s="121">
        <f>+M57/L57</f>
        <v>0.10217934465052564</v>
      </c>
      <c r="R57" s="9"/>
      <c r="S57" s="9"/>
    </row>
    <row r="58" spans="1:26" s="2" customFormat="1" ht="24.75" customHeight="1" x14ac:dyDescent="0.2">
      <c r="A58" s="126">
        <v>8</v>
      </c>
      <c r="B58" s="123" t="s">
        <v>26</v>
      </c>
      <c r="C58" s="124"/>
      <c r="D58" s="125">
        <f>+D59+D66+D62</f>
        <v>0</v>
      </c>
      <c r="E58" s="125">
        <f>+E59+E66+E62</f>
        <v>0</v>
      </c>
      <c r="F58" s="125">
        <f>+F59+F66+F62</f>
        <v>0</v>
      </c>
      <c r="G58" s="148">
        <v>0</v>
      </c>
      <c r="H58" s="149">
        <v>9</v>
      </c>
      <c r="I58" s="136" t="s">
        <v>27</v>
      </c>
      <c r="J58" s="124"/>
      <c r="K58" s="125">
        <f>+K59+K63+K66</f>
        <v>-4.9999237060546875E-2</v>
      </c>
      <c r="L58" s="125">
        <f>+L59+L63+L66</f>
        <v>0</v>
      </c>
      <c r="M58" s="125">
        <f>+M59+M63+M66</f>
        <v>-4.9999475479125977E-2</v>
      </c>
      <c r="N58" s="127">
        <v>0</v>
      </c>
      <c r="O58" s="10"/>
      <c r="Q58" s="10"/>
      <c r="R58" s="9"/>
      <c r="S58" s="9"/>
    </row>
    <row r="59" spans="1:26" s="2" customFormat="1" ht="24" customHeight="1" x14ac:dyDescent="0.2">
      <c r="A59" s="101">
        <v>81</v>
      </c>
      <c r="B59" s="33" t="s">
        <v>97</v>
      </c>
      <c r="C59" s="36"/>
      <c r="D59" s="65">
        <f>SUM(D60:D61)</f>
        <v>1321176613.46</v>
      </c>
      <c r="E59" s="65">
        <f t="shared" ref="E59:F59" si="25">SUM(E60:E61)</f>
        <v>915201158</v>
      </c>
      <c r="F59" s="65">
        <f t="shared" si="25"/>
        <v>405975455.46000004</v>
      </c>
      <c r="G59" s="147">
        <f>+F59/E59</f>
        <v>0.44359150107194251</v>
      </c>
      <c r="H59" s="150">
        <v>91</v>
      </c>
      <c r="I59" s="37" t="s">
        <v>101</v>
      </c>
      <c r="J59" s="36"/>
      <c r="K59" s="65">
        <f>SUM(K60:K62)</f>
        <v>5537331053.5500002</v>
      </c>
      <c r="L59" s="65">
        <f>SUM(L60:L62)</f>
        <v>5473649416.04</v>
      </c>
      <c r="M59" s="65">
        <f>SUM(M60:M62)</f>
        <v>63681637.50999999</v>
      </c>
      <c r="N59" s="98">
        <f>+M59/L59</f>
        <v>1.1634219269394038E-2</v>
      </c>
      <c r="P59" s="10">
        <f>+D57-K57</f>
        <v>0</v>
      </c>
    </row>
    <row r="60" spans="1:26" s="2" customFormat="1" ht="33.75" x14ac:dyDescent="0.2">
      <c r="A60" s="100">
        <v>8120</v>
      </c>
      <c r="B60" s="66" t="s">
        <v>98</v>
      </c>
      <c r="C60" s="61"/>
      <c r="D60" s="64">
        <v>0</v>
      </c>
      <c r="E60" s="64">
        <v>13544742</v>
      </c>
      <c r="F60" s="64">
        <f>+D60-E60</f>
        <v>-13544742</v>
      </c>
      <c r="G60" s="142">
        <f>+F60/E60</f>
        <v>-1</v>
      </c>
      <c r="H60" s="145">
        <v>9120</v>
      </c>
      <c r="I60" s="66" t="s">
        <v>98</v>
      </c>
      <c r="J60" s="61"/>
      <c r="K60" s="169">
        <v>1168464299</v>
      </c>
      <c r="L60" s="169">
        <v>0</v>
      </c>
      <c r="M60" s="64">
        <f>+K60-L60</f>
        <v>1168464299</v>
      </c>
      <c r="N60" s="102" t="s">
        <v>6</v>
      </c>
    </row>
    <row r="61" spans="1:26" s="2" customFormat="1" ht="20.25" customHeight="1" x14ac:dyDescent="0.2">
      <c r="A61" s="100">
        <v>8190</v>
      </c>
      <c r="B61" s="66" t="s">
        <v>99</v>
      </c>
      <c r="C61" s="61"/>
      <c r="D61" s="64">
        <v>1321176613.46</v>
      </c>
      <c r="E61" s="64">
        <v>901656416</v>
      </c>
      <c r="F61" s="64">
        <f>+D61-E61</f>
        <v>419520197.46000004</v>
      </c>
      <c r="G61" s="142">
        <f>+F61/E61</f>
        <v>0.46527722757312473</v>
      </c>
      <c r="H61" s="145">
        <v>9128</v>
      </c>
      <c r="I61" s="66" t="s">
        <v>102</v>
      </c>
      <c r="J61" s="61"/>
      <c r="K61" s="64">
        <v>1519413810.55</v>
      </c>
      <c r="L61" s="64">
        <v>1545347654.04</v>
      </c>
      <c r="M61" s="64">
        <f>+K61-L61</f>
        <v>-25933843.49000001</v>
      </c>
      <c r="N61" s="99">
        <f t="shared" ref="N61:N62" si="26">+M61/L61</f>
        <v>-1.6781882977724271E-2</v>
      </c>
    </row>
    <row r="62" spans="1:26" s="2" customFormat="1" ht="21" customHeight="1" x14ac:dyDescent="0.2">
      <c r="A62" s="101"/>
      <c r="B62" s="78"/>
      <c r="C62" s="61"/>
      <c r="D62" s="68"/>
      <c r="E62" s="68"/>
      <c r="F62" s="68"/>
      <c r="G62" s="130"/>
      <c r="H62" s="145">
        <v>9190</v>
      </c>
      <c r="I62" s="66" t="s">
        <v>151</v>
      </c>
      <c r="J62" s="61"/>
      <c r="K62" s="64">
        <v>2849452944</v>
      </c>
      <c r="L62" s="64">
        <v>3928301762</v>
      </c>
      <c r="M62" s="64">
        <f>+K62-L62</f>
        <v>-1078848818</v>
      </c>
      <c r="N62" s="99">
        <f t="shared" si="26"/>
        <v>-0.27463491436328208</v>
      </c>
    </row>
    <row r="63" spans="1:26" s="2" customFormat="1" ht="21" customHeight="1" x14ac:dyDescent="0.2">
      <c r="A63" s="101"/>
      <c r="B63" s="78"/>
      <c r="C63" s="61"/>
      <c r="D63" s="68"/>
      <c r="E63" s="68"/>
      <c r="F63" s="68"/>
      <c r="G63" s="130"/>
      <c r="H63" s="150">
        <v>93</v>
      </c>
      <c r="I63" s="37" t="s">
        <v>160</v>
      </c>
      <c r="J63" s="36"/>
      <c r="K63" s="65">
        <f>+K64+K65</f>
        <v>10496624645</v>
      </c>
      <c r="L63" s="65">
        <f>+L64+L65</f>
        <v>10468817000</v>
      </c>
      <c r="M63" s="65">
        <f>+M64+M65</f>
        <v>27807645</v>
      </c>
      <c r="N63" s="98">
        <f>+M63/L63</f>
        <v>2.6562356568082144E-3</v>
      </c>
    </row>
    <row r="64" spans="1:26" s="2" customFormat="1" ht="1.5" customHeight="1" x14ac:dyDescent="0.2">
      <c r="A64" s="101"/>
      <c r="B64" s="78"/>
      <c r="C64" s="61"/>
      <c r="D64" s="68"/>
      <c r="E64" s="68"/>
      <c r="F64" s="68"/>
      <c r="G64" s="130"/>
      <c r="H64" s="145"/>
      <c r="I64" s="66"/>
      <c r="J64" s="61"/>
      <c r="K64" s="169"/>
      <c r="L64" s="169"/>
      <c r="M64" s="64"/>
      <c r="N64" s="102"/>
    </row>
    <row r="65" spans="1:22" s="2" customFormat="1" ht="22.5" x14ac:dyDescent="0.2">
      <c r="A65" s="101"/>
      <c r="B65" s="78"/>
      <c r="C65" s="61"/>
      <c r="D65" s="68"/>
      <c r="E65" s="68"/>
      <c r="F65" s="68"/>
      <c r="G65" s="130"/>
      <c r="H65" s="145">
        <v>9390</v>
      </c>
      <c r="I65" s="66" t="s">
        <v>168</v>
      </c>
      <c r="J65" s="61"/>
      <c r="K65" s="64">
        <v>10496624645</v>
      </c>
      <c r="L65" s="64">
        <v>10468817000</v>
      </c>
      <c r="M65" s="64">
        <f>+K65-L65</f>
        <v>27807645</v>
      </c>
      <c r="N65" s="102">
        <f t="shared" ref="N65:N68" si="27">+M65/L65</f>
        <v>2.6562356568082144E-3</v>
      </c>
      <c r="V65" s="70"/>
    </row>
    <row r="66" spans="1:22" s="2" customFormat="1" ht="22.5" x14ac:dyDescent="0.2">
      <c r="A66" s="101">
        <v>89</v>
      </c>
      <c r="B66" s="37" t="s">
        <v>149</v>
      </c>
      <c r="C66" s="36"/>
      <c r="D66" s="65">
        <f>SUM(D67:D68)</f>
        <v>-1321176613.46</v>
      </c>
      <c r="E66" s="65">
        <f>SUM(E67:E68)</f>
        <v>-915201158</v>
      </c>
      <c r="F66" s="65">
        <f>SUM(F67:F68)</f>
        <v>-405975455.46000004</v>
      </c>
      <c r="G66" s="144">
        <f>+F66/E66</f>
        <v>0.44359150107194251</v>
      </c>
      <c r="H66" s="146">
        <v>99</v>
      </c>
      <c r="I66" s="78" t="s">
        <v>148</v>
      </c>
      <c r="J66" s="36"/>
      <c r="K66" s="68">
        <f>SUM(K67:K68)</f>
        <v>-16033955698.599998</v>
      </c>
      <c r="L66" s="68">
        <f>SUM(L67:L68)</f>
        <v>-15942466416.040001</v>
      </c>
      <c r="M66" s="68">
        <f>SUM(M67:M68)</f>
        <v>-91489282.559999466</v>
      </c>
      <c r="N66" s="102">
        <f t="shared" si="27"/>
        <v>5.73871571515123E-3</v>
      </c>
      <c r="U66" s="70"/>
      <c r="V66" s="70"/>
    </row>
    <row r="67" spans="1:22" ht="22.5" x14ac:dyDescent="0.2">
      <c r="A67" s="100">
        <v>8905</v>
      </c>
      <c r="B67" s="66" t="s">
        <v>100</v>
      </c>
      <c r="C67" s="36"/>
      <c r="D67" s="64">
        <v>-1321176613.46</v>
      </c>
      <c r="E67" s="64">
        <v>-915201158</v>
      </c>
      <c r="F67" s="64">
        <f>+D67-E67</f>
        <v>-405975455.46000004</v>
      </c>
      <c r="G67" s="151">
        <f>+F67/E67</f>
        <v>0.44359150107194251</v>
      </c>
      <c r="H67" s="42">
        <v>9905</v>
      </c>
      <c r="I67" s="66" t="s">
        <v>153</v>
      </c>
      <c r="J67" s="36"/>
      <c r="K67" s="64">
        <v>-5537331053.5500002</v>
      </c>
      <c r="L67" s="64">
        <v>-5473649416.04</v>
      </c>
      <c r="M67" s="64">
        <f>+K67-L67</f>
        <v>-63681637.510000229</v>
      </c>
      <c r="N67" s="102">
        <f t="shared" si="27"/>
        <v>1.1634219269394081E-2</v>
      </c>
      <c r="O67" s="2"/>
      <c r="P67" s="2"/>
      <c r="Q67" s="2"/>
      <c r="R67" s="2"/>
      <c r="S67" s="2"/>
      <c r="T67" s="2"/>
    </row>
    <row r="68" spans="1:22" ht="42.75" customHeight="1" x14ac:dyDescent="0.2">
      <c r="A68" s="100"/>
      <c r="B68" s="66"/>
      <c r="C68" s="61"/>
      <c r="D68" s="69"/>
      <c r="E68" s="69"/>
      <c r="F68" s="64"/>
      <c r="G68" s="152"/>
      <c r="H68" s="42">
        <v>9915</v>
      </c>
      <c r="I68" s="66" t="s">
        <v>156</v>
      </c>
      <c r="J68" s="61"/>
      <c r="K68" s="64">
        <v>-10496624645.049999</v>
      </c>
      <c r="L68" s="64">
        <v>-10468817000</v>
      </c>
      <c r="M68" s="64">
        <f>+K68-L68</f>
        <v>-27807645.049999237</v>
      </c>
      <c r="N68" s="102">
        <f t="shared" si="27"/>
        <v>2.6562356615842304E-3</v>
      </c>
      <c r="O68" s="2"/>
      <c r="P68" s="2"/>
      <c r="Q68" s="2"/>
      <c r="R68" s="2"/>
      <c r="S68" s="2"/>
      <c r="T68" s="2"/>
    </row>
    <row r="69" spans="1:22" ht="24" customHeight="1" x14ac:dyDescent="0.2">
      <c r="A69" s="100"/>
      <c r="B69" s="66"/>
      <c r="C69" s="61"/>
      <c r="D69" s="69"/>
      <c r="E69" s="69"/>
      <c r="F69" s="64"/>
      <c r="G69" s="143"/>
      <c r="H69" s="42"/>
      <c r="I69" s="66"/>
      <c r="J69" s="61"/>
      <c r="K69" s="69"/>
      <c r="L69" s="69"/>
      <c r="M69" s="64"/>
      <c r="N69" s="102"/>
    </row>
  </sheetData>
  <mergeCells count="15">
    <mergeCell ref="P6:Q6"/>
    <mergeCell ref="R6:S6"/>
    <mergeCell ref="A1:N1"/>
    <mergeCell ref="A4:N4"/>
    <mergeCell ref="A5:N5"/>
    <mergeCell ref="A6:A7"/>
    <mergeCell ref="B6:B7"/>
    <mergeCell ref="G6:G7"/>
    <mergeCell ref="H6:H7"/>
    <mergeCell ref="I6:I7"/>
    <mergeCell ref="N6:N7"/>
    <mergeCell ref="A3:N3"/>
    <mergeCell ref="A2:N2"/>
    <mergeCell ref="C6:C7"/>
    <mergeCell ref="J6:J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8"/>
  <sheetViews>
    <sheetView zoomScale="118" zoomScaleNormal="118" workbookViewId="0">
      <selection activeCell="D88" sqref="D88"/>
    </sheetView>
  </sheetViews>
  <sheetFormatPr baseColWidth="10" defaultColWidth="11.42578125" defaultRowHeight="12.75" x14ac:dyDescent="0.2"/>
  <cols>
    <col min="1" max="1" width="8.7109375" style="7" bestFit="1" customWidth="1"/>
    <col min="2" max="2" width="45.42578125" style="3" customWidth="1"/>
    <col min="3" max="3" width="7.7109375" style="7" customWidth="1"/>
    <col min="4" max="4" width="31.7109375" style="15" customWidth="1"/>
    <col min="5" max="5" width="31.7109375" style="3" customWidth="1"/>
    <col min="6" max="6" width="15.140625" style="8" hidden="1" customWidth="1"/>
    <col min="7" max="7" width="11.7109375" style="7" customWidth="1"/>
    <col min="8" max="8" width="25.140625" style="19" hidden="1" customWidth="1"/>
    <col min="9" max="9" width="16.42578125" style="3" hidden="1" customWidth="1"/>
    <col min="10" max="10" width="17.85546875" style="3" hidden="1" customWidth="1"/>
    <col min="11" max="11" width="16.140625" style="3" hidden="1" customWidth="1"/>
    <col min="12" max="12" width="13.85546875" style="3" hidden="1" customWidth="1"/>
    <col min="13" max="14" width="13.7109375" style="3" hidden="1" customWidth="1"/>
    <col min="15" max="15" width="11.42578125" style="3" hidden="1" customWidth="1"/>
    <col min="16" max="16" width="16.7109375" style="3" hidden="1" customWidth="1"/>
    <col min="17" max="18" width="11.42578125" style="3" hidden="1" customWidth="1"/>
    <col min="19" max="19" width="0" style="3" hidden="1" customWidth="1"/>
    <col min="20" max="20" width="2.85546875" style="3" customWidth="1"/>
    <col min="21" max="22" width="14.42578125" style="3" bestFit="1" customWidth="1"/>
    <col min="23" max="16384" width="11.42578125" style="3"/>
  </cols>
  <sheetData>
    <row r="1" spans="1:16" ht="15.75" customHeight="1" x14ac:dyDescent="0.25">
      <c r="A1" s="175" t="s">
        <v>158</v>
      </c>
      <c r="B1" s="176"/>
      <c r="C1" s="176"/>
      <c r="D1" s="176"/>
      <c r="E1" s="176"/>
      <c r="F1" s="176"/>
      <c r="G1" s="177"/>
      <c r="H1" s="132"/>
      <c r="I1" s="132"/>
      <c r="J1" s="132"/>
      <c r="K1" s="132"/>
      <c r="L1" s="133"/>
    </row>
    <row r="2" spans="1:16" ht="15" customHeight="1" x14ac:dyDescent="0.25">
      <c r="A2" s="178" t="s">
        <v>152</v>
      </c>
      <c r="B2" s="179"/>
      <c r="C2" s="179"/>
      <c r="D2" s="179"/>
      <c r="E2" s="179"/>
      <c r="F2" s="179"/>
      <c r="G2" s="180"/>
      <c r="H2" s="178"/>
      <c r="I2" s="179"/>
      <c r="J2" s="179"/>
      <c r="K2" s="179"/>
      <c r="L2" s="179"/>
      <c r="M2" s="179"/>
      <c r="N2" s="180"/>
    </row>
    <row r="3" spans="1:16" ht="16.5" customHeight="1" x14ac:dyDescent="0.3">
      <c r="A3" s="178" t="s">
        <v>141</v>
      </c>
      <c r="B3" s="179"/>
      <c r="C3" s="179"/>
      <c r="D3" s="179"/>
      <c r="E3" s="179"/>
      <c r="F3" s="179"/>
      <c r="G3" s="180"/>
      <c r="H3" s="30"/>
      <c r="I3" s="30"/>
      <c r="J3" s="30"/>
      <c r="K3" s="30"/>
      <c r="L3" s="31"/>
    </row>
    <row r="4" spans="1:16" ht="15.75" customHeight="1" x14ac:dyDescent="0.25">
      <c r="A4" s="178" t="s">
        <v>175</v>
      </c>
      <c r="B4" s="179"/>
      <c r="C4" s="179"/>
      <c r="D4" s="179"/>
      <c r="E4" s="179"/>
      <c r="F4" s="179"/>
      <c r="G4" s="180"/>
      <c r="H4" s="28"/>
      <c r="I4" s="28"/>
      <c r="J4" s="28"/>
      <c r="K4" s="28"/>
      <c r="L4" s="29"/>
    </row>
    <row r="5" spans="1:16" ht="15" customHeight="1" x14ac:dyDescent="0.25">
      <c r="A5" s="196" t="s">
        <v>58</v>
      </c>
      <c r="B5" s="197"/>
      <c r="C5" s="197"/>
      <c r="D5" s="197"/>
      <c r="E5" s="197"/>
      <c r="F5" s="197"/>
      <c r="G5" s="198"/>
      <c r="H5" s="15"/>
    </row>
    <row r="6" spans="1:16" ht="0.75" customHeight="1" x14ac:dyDescent="0.2">
      <c r="A6" s="83"/>
      <c r="B6" s="75"/>
      <c r="C6" s="59"/>
      <c r="D6" s="134"/>
      <c r="E6" s="79"/>
      <c r="F6" s="79"/>
      <c r="G6" s="105"/>
      <c r="H6" s="192" t="s">
        <v>29</v>
      </c>
      <c r="I6" s="193"/>
      <c r="J6" s="193"/>
      <c r="K6" s="193"/>
    </row>
    <row r="7" spans="1:16" x14ac:dyDescent="0.2">
      <c r="A7" s="190" t="s">
        <v>0</v>
      </c>
      <c r="B7" s="191" t="s">
        <v>30</v>
      </c>
      <c r="C7" s="191"/>
      <c r="D7" s="140">
        <v>2026</v>
      </c>
      <c r="E7" s="140">
        <v>2025</v>
      </c>
      <c r="F7" s="27" t="s">
        <v>2</v>
      </c>
      <c r="G7" s="194" t="s">
        <v>138</v>
      </c>
      <c r="H7" s="52" t="s">
        <v>31</v>
      </c>
      <c r="I7" s="53" t="s">
        <v>32</v>
      </c>
      <c r="J7" s="53" t="s">
        <v>33</v>
      </c>
      <c r="K7" s="53" t="s">
        <v>34</v>
      </c>
      <c r="L7" s="20" t="s">
        <v>35</v>
      </c>
      <c r="M7" s="21" t="s">
        <v>36</v>
      </c>
    </row>
    <row r="8" spans="1:16" x14ac:dyDescent="0.2">
      <c r="A8" s="190"/>
      <c r="B8" s="191"/>
      <c r="C8" s="191"/>
      <c r="D8" s="141" t="s">
        <v>173</v>
      </c>
      <c r="E8" s="141" t="s">
        <v>173</v>
      </c>
      <c r="F8" s="27" t="s">
        <v>5</v>
      </c>
      <c r="G8" s="195"/>
      <c r="H8" s="15"/>
    </row>
    <row r="9" spans="1:16" ht="0.75" customHeight="1" x14ac:dyDescent="0.2">
      <c r="A9" s="83"/>
      <c r="B9" s="48"/>
      <c r="C9" s="134"/>
      <c r="D9" s="74"/>
      <c r="E9" s="46"/>
      <c r="F9" s="24"/>
      <c r="G9" s="84"/>
      <c r="H9" s="15"/>
    </row>
    <row r="10" spans="1:16" ht="15.75" x14ac:dyDescent="0.25">
      <c r="A10" s="83"/>
      <c r="B10" s="167" t="s">
        <v>37</v>
      </c>
      <c r="C10" s="128"/>
      <c r="D10" s="113">
        <f>+D14+D18+D24+D28+D20</f>
        <v>69209719967.300003</v>
      </c>
      <c r="E10" s="113">
        <f>+E14+E18+E24+E28+E20</f>
        <v>65175363718</v>
      </c>
      <c r="F10" s="113">
        <f>+F14+F18+F24+F28+F20</f>
        <v>4034356249.3000002</v>
      </c>
      <c r="G10" s="114">
        <f>+F10/E10</f>
        <v>6.1900018951268239E-2</v>
      </c>
      <c r="H10" s="73">
        <v>21801490870</v>
      </c>
      <c r="I10" s="8">
        <v>16171306615</v>
      </c>
      <c r="J10" s="15">
        <v>19159708634.290001</v>
      </c>
      <c r="K10" s="8">
        <f>+D10-H10-I10-J10</f>
        <v>12077213848.010002</v>
      </c>
      <c r="L10" s="8">
        <f>+H10+I10+J10+K10</f>
        <v>69209719967.300003</v>
      </c>
      <c r="M10" s="25">
        <f>+D10/D10*100</f>
        <v>100</v>
      </c>
      <c r="P10" s="8">
        <f>+L10-D10</f>
        <v>0</v>
      </c>
    </row>
    <row r="11" spans="1:16" ht="1.5" customHeight="1" x14ac:dyDescent="0.25">
      <c r="A11" s="83"/>
      <c r="B11" s="43"/>
      <c r="C11" s="28"/>
      <c r="D11" s="11"/>
      <c r="E11" s="44"/>
      <c r="F11" s="24"/>
      <c r="G11" s="86"/>
      <c r="H11" s="15"/>
      <c r="J11" s="15"/>
      <c r="K11" s="8">
        <f t="shared" ref="K11:K39" si="0">+D11-H11-I11-J11</f>
        <v>0</v>
      </c>
      <c r="L11" s="8"/>
      <c r="P11" s="8">
        <f t="shared" ref="P11:P39" si="1">+L11-D11</f>
        <v>0</v>
      </c>
    </row>
    <row r="12" spans="1:16" ht="15" x14ac:dyDescent="0.2">
      <c r="A12" s="83"/>
      <c r="B12" s="159" t="s">
        <v>105</v>
      </c>
      <c r="C12" s="128"/>
      <c r="D12" s="159"/>
      <c r="E12" s="6"/>
      <c r="F12" s="24"/>
      <c r="G12" s="87"/>
      <c r="H12" s="73">
        <v>3524350</v>
      </c>
      <c r="I12" s="8">
        <v>7723100</v>
      </c>
      <c r="J12" s="15">
        <v>2667700</v>
      </c>
      <c r="K12" s="8">
        <f t="shared" ref="K12:K26" si="2">+D14-H12-I12-J12</f>
        <v>-13915150</v>
      </c>
      <c r="L12" s="8">
        <f t="shared" ref="L12:L52" si="3">+H12+I12+J12+K12</f>
        <v>0</v>
      </c>
      <c r="M12" s="23">
        <f>+$D$14/$D$10*100</f>
        <v>0</v>
      </c>
      <c r="P12" s="8">
        <f t="shared" ref="P12:P26" si="4">+L12-D14</f>
        <v>0</v>
      </c>
    </row>
    <row r="13" spans="1:16" ht="0.75" customHeight="1" x14ac:dyDescent="0.2">
      <c r="A13" s="83"/>
      <c r="B13" s="6"/>
      <c r="C13" s="59"/>
      <c r="D13" s="16"/>
      <c r="E13" s="6"/>
      <c r="F13" s="24"/>
      <c r="G13" s="87"/>
      <c r="H13" s="73">
        <v>0</v>
      </c>
      <c r="I13" s="8">
        <v>0</v>
      </c>
      <c r="J13" s="15">
        <v>0</v>
      </c>
      <c r="K13" s="8">
        <f>+D16-H13-I13-J13</f>
        <v>0</v>
      </c>
      <c r="L13" s="8">
        <f t="shared" si="3"/>
        <v>0</v>
      </c>
      <c r="P13" s="8">
        <f>+L13-D16</f>
        <v>0</v>
      </c>
    </row>
    <row r="14" spans="1:16" ht="18.75" customHeight="1" x14ac:dyDescent="0.2">
      <c r="A14" s="88">
        <v>41</v>
      </c>
      <c r="B14" s="4" t="s">
        <v>56</v>
      </c>
      <c r="C14" s="128"/>
      <c r="D14" s="44">
        <f>SUM(D15:D16)</f>
        <v>0</v>
      </c>
      <c r="E14" s="44">
        <f>SUM(E15:E16)</f>
        <v>2209937038</v>
      </c>
      <c r="F14" s="44">
        <f>SUM(F15:F16)</f>
        <v>-2209937038</v>
      </c>
      <c r="G14" s="85">
        <f>+F14/E14</f>
        <v>-1</v>
      </c>
      <c r="H14" s="73">
        <v>5518300</v>
      </c>
      <c r="I14" s="8">
        <v>11831900</v>
      </c>
      <c r="J14" s="15">
        <v>4208100</v>
      </c>
      <c r="K14" s="8">
        <f>+D17-H14-I14-J14</f>
        <v>-21558300</v>
      </c>
      <c r="L14" s="8">
        <f t="shared" si="3"/>
        <v>0</v>
      </c>
      <c r="P14" s="8">
        <f>+L14-D17</f>
        <v>0</v>
      </c>
    </row>
    <row r="15" spans="1:16" x14ac:dyDescent="0.2">
      <c r="A15" s="83">
        <v>4105</v>
      </c>
      <c r="B15" s="51" t="s">
        <v>154</v>
      </c>
      <c r="C15" s="128"/>
      <c r="D15" s="24">
        <v>0</v>
      </c>
      <c r="E15" s="170">
        <v>2192707287</v>
      </c>
      <c r="F15" s="24">
        <f>+D15-E15</f>
        <v>-2192707287</v>
      </c>
      <c r="G15" s="50">
        <f>+F15/E15</f>
        <v>-1</v>
      </c>
      <c r="H15" s="73"/>
      <c r="I15" s="8"/>
      <c r="J15" s="15"/>
      <c r="K15" s="8"/>
      <c r="L15" s="8"/>
      <c r="P15" s="8"/>
    </row>
    <row r="16" spans="1:16" ht="25.5" x14ac:dyDescent="0.2">
      <c r="A16" s="83" t="s">
        <v>106</v>
      </c>
      <c r="B16" s="137" t="s">
        <v>107</v>
      </c>
      <c r="C16" s="82"/>
      <c r="D16" s="49">
        <v>0</v>
      </c>
      <c r="E16" s="170">
        <v>17229751</v>
      </c>
      <c r="F16" s="24">
        <f>+D16-E16</f>
        <v>-17229751</v>
      </c>
      <c r="G16" s="50">
        <f>+F16/E16</f>
        <v>-1</v>
      </c>
      <c r="H16" s="73">
        <v>-1993950</v>
      </c>
      <c r="I16" s="8">
        <v>-4108800</v>
      </c>
      <c r="J16" s="15">
        <v>-1540400</v>
      </c>
      <c r="K16" s="8">
        <f t="shared" si="2"/>
        <v>3686996011</v>
      </c>
      <c r="L16" s="8">
        <f t="shared" si="3"/>
        <v>3679352861</v>
      </c>
      <c r="P16" s="8">
        <f t="shared" si="4"/>
        <v>0</v>
      </c>
    </row>
    <row r="17" spans="1:16" ht="0.75" customHeight="1" x14ac:dyDescent="0.25">
      <c r="A17" s="83"/>
      <c r="B17" s="43"/>
      <c r="C17" s="28"/>
      <c r="D17" s="11"/>
      <c r="E17" s="44"/>
      <c r="F17" s="24"/>
      <c r="G17" s="86"/>
      <c r="H17" s="15"/>
      <c r="I17" s="8"/>
      <c r="J17" s="15"/>
      <c r="K17" s="8">
        <f t="shared" si="2"/>
        <v>3679352861</v>
      </c>
      <c r="L17" s="8"/>
      <c r="P17" s="8">
        <f t="shared" si="4"/>
        <v>-3679352861</v>
      </c>
    </row>
    <row r="18" spans="1:16" ht="15.75" customHeight="1" x14ac:dyDescent="0.2">
      <c r="A18" s="88">
        <v>44</v>
      </c>
      <c r="B18" s="4" t="s">
        <v>108</v>
      </c>
      <c r="C18" s="128"/>
      <c r="D18" s="44">
        <f>+D19</f>
        <v>3679352861</v>
      </c>
      <c r="E18" s="44">
        <f>+E19</f>
        <v>6472420785</v>
      </c>
      <c r="F18" s="44">
        <f>SUM(F19)</f>
        <v>-2793067924</v>
      </c>
      <c r="G18" s="85">
        <f>+F18/E18</f>
        <v>-0.43153373626031949</v>
      </c>
      <c r="H18" s="73">
        <v>6452609021</v>
      </c>
      <c r="I18" s="8">
        <v>2303483948</v>
      </c>
      <c r="J18" s="15">
        <v>7506641724.2900009</v>
      </c>
      <c r="K18" s="8">
        <f>+D22-H18-I18-J18</f>
        <v>-16262734693.290001</v>
      </c>
      <c r="L18" s="8">
        <f t="shared" si="3"/>
        <v>0</v>
      </c>
      <c r="M18" s="23">
        <f>+$D$22/$D$10*100</f>
        <v>0</v>
      </c>
      <c r="P18" s="8">
        <f>+L18-D22</f>
        <v>0</v>
      </c>
    </row>
    <row r="19" spans="1:16" ht="18" customHeight="1" x14ac:dyDescent="0.2">
      <c r="A19" s="89" t="s">
        <v>109</v>
      </c>
      <c r="B19" s="5" t="s">
        <v>42</v>
      </c>
      <c r="C19" s="82"/>
      <c r="D19" s="170">
        <v>3679352861</v>
      </c>
      <c r="E19" s="170">
        <v>6472420785</v>
      </c>
      <c r="F19" s="24">
        <f>+D19-E19</f>
        <v>-2793067924</v>
      </c>
      <c r="G19" s="50">
        <f>+F19/E19</f>
        <v>-0.43153373626031949</v>
      </c>
      <c r="H19" s="73">
        <v>6446078735</v>
      </c>
      <c r="I19" s="8">
        <v>2291016743</v>
      </c>
      <c r="J19" s="15">
        <v>7497284163.2900009</v>
      </c>
      <c r="K19" s="8">
        <f>+D23-H19-I19-J19</f>
        <v>-16234379641.290001</v>
      </c>
      <c r="L19" s="8">
        <f t="shared" si="3"/>
        <v>0</v>
      </c>
      <c r="P19" s="8">
        <f>+L19-D23</f>
        <v>0</v>
      </c>
    </row>
    <row r="20" spans="1:16" ht="18" customHeight="1" x14ac:dyDescent="0.2">
      <c r="A20" s="88">
        <v>47</v>
      </c>
      <c r="B20" s="4" t="s">
        <v>166</v>
      </c>
      <c r="C20" s="82"/>
      <c r="D20" s="44">
        <f>+D21</f>
        <v>49371149171</v>
      </c>
      <c r="E20" s="44">
        <f>+E21</f>
        <v>44205829637</v>
      </c>
      <c r="F20" s="44">
        <f>+F21</f>
        <v>5165319534</v>
      </c>
      <c r="G20" s="85">
        <f>+F20/E20</f>
        <v>0.11684702168052198</v>
      </c>
      <c r="H20" s="73"/>
      <c r="I20" s="8"/>
      <c r="J20" s="15"/>
      <c r="K20" s="8"/>
      <c r="L20" s="8"/>
      <c r="P20" s="8"/>
    </row>
    <row r="21" spans="1:16" ht="18" customHeight="1" x14ac:dyDescent="0.2">
      <c r="A21" s="83">
        <v>4705</v>
      </c>
      <c r="B21" s="6" t="s">
        <v>167</v>
      </c>
      <c r="C21" s="82"/>
      <c r="D21" s="170">
        <v>49371149171</v>
      </c>
      <c r="E21" s="170">
        <v>44205829637</v>
      </c>
      <c r="F21" s="24">
        <f>+D21-E21</f>
        <v>5165319534</v>
      </c>
      <c r="G21" s="50">
        <f>+F21/E21</f>
        <v>0.11684702168052198</v>
      </c>
      <c r="H21" s="73"/>
      <c r="I21" s="8"/>
      <c r="J21" s="15"/>
      <c r="K21" s="8"/>
      <c r="L21" s="8"/>
      <c r="P21" s="8"/>
    </row>
    <row r="22" spans="1:16" ht="0.75" customHeight="1" x14ac:dyDescent="0.2">
      <c r="A22" s="90"/>
      <c r="B22" s="67"/>
      <c r="C22" s="82"/>
      <c r="D22" s="49"/>
      <c r="E22" s="49"/>
      <c r="F22" s="24"/>
      <c r="G22" s="50"/>
      <c r="H22" s="73">
        <v>6530286</v>
      </c>
      <c r="I22" s="8">
        <v>12467205</v>
      </c>
      <c r="J22" s="15">
        <v>9357561</v>
      </c>
      <c r="K22" s="8">
        <f>+D24-H22-I22-J22</f>
        <v>16120975933.299999</v>
      </c>
      <c r="L22" s="8">
        <f t="shared" si="3"/>
        <v>16149330985.299999</v>
      </c>
      <c r="P22" s="8">
        <f>+L22-D24</f>
        <v>0</v>
      </c>
    </row>
    <row r="23" spans="1:16" ht="18.75" customHeight="1" x14ac:dyDescent="0.2">
      <c r="A23" s="83"/>
      <c r="B23" s="159" t="s">
        <v>110</v>
      </c>
      <c r="C23" s="128"/>
      <c r="D23" s="159"/>
      <c r="E23" s="44"/>
      <c r="F23" s="24"/>
      <c r="G23" s="86"/>
      <c r="H23" s="54"/>
      <c r="I23" s="8"/>
      <c r="J23" s="15"/>
      <c r="K23" s="8">
        <f t="shared" si="2"/>
        <v>13536470421</v>
      </c>
      <c r="L23" s="8"/>
      <c r="M23" s="23">
        <f>+$D$25/$D$10*100</f>
        <v>19.55862619787462</v>
      </c>
      <c r="P23" s="8">
        <f t="shared" si="4"/>
        <v>-13536470421</v>
      </c>
    </row>
    <row r="24" spans="1:16" ht="15" customHeight="1" x14ac:dyDescent="0.2">
      <c r="A24" s="88">
        <v>43</v>
      </c>
      <c r="B24" s="4" t="s">
        <v>39</v>
      </c>
      <c r="C24" s="128"/>
      <c r="D24" s="45">
        <f>SUM(D25:D27)</f>
        <v>16149330985.299999</v>
      </c>
      <c r="E24" s="45">
        <f>SUM(E25:E27)</f>
        <v>12276690797</v>
      </c>
      <c r="F24" s="45">
        <f t="shared" ref="F24" si="5">SUM(F25:F27)</f>
        <v>3872640188.3000002</v>
      </c>
      <c r="G24" s="85">
        <f t="shared" ref="G24" si="6">+F24/E24</f>
        <v>0.31544658510470425</v>
      </c>
      <c r="H24" s="73">
        <v>15345357499</v>
      </c>
      <c r="I24" s="8">
        <v>13860099567</v>
      </c>
      <c r="J24" s="15">
        <v>11650399210</v>
      </c>
      <c r="K24" s="8">
        <f t="shared" si="2"/>
        <v>-38242995711.699997</v>
      </c>
      <c r="L24" s="8">
        <f t="shared" si="3"/>
        <v>2612860564.3000031</v>
      </c>
      <c r="M24" s="23">
        <f>+$D$26/$D$10*100</f>
        <v>3.7752797808378888</v>
      </c>
      <c r="P24" s="8">
        <f t="shared" si="4"/>
        <v>0</v>
      </c>
    </row>
    <row r="25" spans="1:16" ht="16.5" customHeight="1" x14ac:dyDescent="0.2">
      <c r="A25" s="91" t="s">
        <v>111</v>
      </c>
      <c r="B25" s="6" t="s">
        <v>40</v>
      </c>
      <c r="C25" s="82"/>
      <c r="D25" s="170">
        <v>13536470421</v>
      </c>
      <c r="E25" s="170">
        <v>10888147923</v>
      </c>
      <c r="F25" s="24">
        <f>+D25-E25</f>
        <v>2648322498</v>
      </c>
      <c r="G25" s="50">
        <f>+F25/E25</f>
        <v>0.24322984190963401</v>
      </c>
      <c r="H25" s="73">
        <v>15345357499</v>
      </c>
      <c r="I25" s="8">
        <v>13860099567</v>
      </c>
      <c r="J25" s="15">
        <v>11650399210</v>
      </c>
      <c r="K25" s="8">
        <f t="shared" si="2"/>
        <v>-40855856276</v>
      </c>
      <c r="L25" s="8">
        <f t="shared" si="3"/>
        <v>0</v>
      </c>
      <c r="P25" s="8">
        <f t="shared" si="4"/>
        <v>0</v>
      </c>
    </row>
    <row r="26" spans="1:16" ht="16.5" customHeight="1" x14ac:dyDescent="0.2">
      <c r="A26" s="91" t="s">
        <v>112</v>
      </c>
      <c r="B26" s="6" t="s">
        <v>41</v>
      </c>
      <c r="C26" s="82"/>
      <c r="D26" s="170">
        <v>2612860564.3000002</v>
      </c>
      <c r="E26" s="170">
        <v>1388542874</v>
      </c>
      <c r="F26" s="24">
        <f>+D26-E26</f>
        <v>1224317690.3000002</v>
      </c>
      <c r="G26" s="50">
        <f>+F26/E26</f>
        <v>0.88172840264779628</v>
      </c>
      <c r="H26" s="15"/>
      <c r="I26" s="8"/>
      <c r="J26" s="15"/>
      <c r="K26" s="8">
        <f t="shared" si="2"/>
        <v>9886950</v>
      </c>
      <c r="L26" s="8"/>
      <c r="M26" s="23">
        <f>+$D$28/$D$10*100</f>
        <v>1.428549343166156E-2</v>
      </c>
      <c r="P26" s="8">
        <f t="shared" si="4"/>
        <v>-9886950</v>
      </c>
    </row>
    <row r="27" spans="1:16" ht="4.5" customHeight="1" x14ac:dyDescent="0.2">
      <c r="A27" s="91"/>
      <c r="B27" s="137"/>
      <c r="C27" s="59"/>
      <c r="D27" s="170"/>
      <c r="E27" s="170"/>
      <c r="F27" s="24"/>
      <c r="G27" s="50"/>
      <c r="H27" s="73"/>
      <c r="I27" s="8"/>
      <c r="J27" s="15"/>
      <c r="K27" s="8"/>
      <c r="L27" s="8"/>
      <c r="P27" s="8"/>
    </row>
    <row r="28" spans="1:16" ht="18" customHeight="1" x14ac:dyDescent="0.2">
      <c r="A28" s="88">
        <v>42</v>
      </c>
      <c r="B28" s="4" t="s">
        <v>114</v>
      </c>
      <c r="C28" s="128"/>
      <c r="D28" s="44">
        <f>SUM(D29:D30)</f>
        <v>9886950</v>
      </c>
      <c r="E28" s="44">
        <f>SUM(E29:E30)</f>
        <v>10485461</v>
      </c>
      <c r="F28" s="44">
        <f>SUM(F29:F30)</f>
        <v>-598511</v>
      </c>
      <c r="G28" s="85">
        <f t="shared" ref="G28" si="7">+F28/E28</f>
        <v>-5.7080084509398298E-2</v>
      </c>
      <c r="H28" s="16"/>
      <c r="I28" s="8"/>
      <c r="J28" s="15"/>
      <c r="K28" s="8">
        <f>+D29-H28-I28-J28</f>
        <v>13364000</v>
      </c>
      <c r="L28" s="8"/>
      <c r="P28" s="8">
        <f>+L28-D29</f>
        <v>-13364000</v>
      </c>
    </row>
    <row r="29" spans="1:16" ht="22.5" customHeight="1" x14ac:dyDescent="0.2">
      <c r="A29" s="91" t="s">
        <v>115</v>
      </c>
      <c r="B29" s="51" t="s">
        <v>38</v>
      </c>
      <c r="C29" s="59"/>
      <c r="D29" s="170">
        <v>13364000</v>
      </c>
      <c r="E29" s="170">
        <v>12559661</v>
      </c>
      <c r="F29" s="24">
        <f>+D29-E29</f>
        <v>804339</v>
      </c>
      <c r="G29" s="50">
        <f t="shared" ref="G29:G30" si="8">+F29/E29</f>
        <v>6.4041457806862781E-2</v>
      </c>
      <c r="H29" s="16"/>
      <c r="I29" s="8"/>
      <c r="J29" s="15"/>
      <c r="K29" s="8"/>
      <c r="L29" s="8"/>
      <c r="P29" s="8"/>
    </row>
    <row r="30" spans="1:16" ht="24.75" customHeight="1" x14ac:dyDescent="0.2">
      <c r="A30" s="91">
        <v>4295</v>
      </c>
      <c r="B30" s="137" t="s">
        <v>155</v>
      </c>
      <c r="C30" s="156"/>
      <c r="D30" s="170">
        <v>-3477050</v>
      </c>
      <c r="E30" s="170">
        <v>-2074200</v>
      </c>
      <c r="F30" s="24">
        <f>+D30-E30</f>
        <v>-1402850</v>
      </c>
      <c r="G30" s="50">
        <f t="shared" si="8"/>
        <v>0.6763330440651818</v>
      </c>
      <c r="H30" s="15"/>
      <c r="I30" s="8"/>
      <c r="J30" s="15"/>
      <c r="K30" s="8" t="e">
        <f>+#REF!-H30-I30-J30</f>
        <v>#REF!</v>
      </c>
      <c r="L30" s="8"/>
      <c r="P30" s="8" t="e">
        <f>+L30-#REF!</f>
        <v>#REF!</v>
      </c>
    </row>
    <row r="31" spans="1:16" ht="5.25" customHeight="1" x14ac:dyDescent="0.2">
      <c r="A31" s="91"/>
      <c r="B31" s="51"/>
      <c r="C31" s="59"/>
      <c r="D31" s="49"/>
      <c r="E31" s="49"/>
      <c r="F31" s="24"/>
      <c r="G31" s="50"/>
      <c r="H31" s="73">
        <v>10464180802.92</v>
      </c>
      <c r="I31" s="8">
        <v>15731513952.08</v>
      </c>
      <c r="J31" s="15">
        <v>11844660121.180002</v>
      </c>
      <c r="K31" s="8">
        <f>+D32-H31-I31-J31</f>
        <v>1712336024.1100006</v>
      </c>
      <c r="L31" s="8">
        <f t="shared" si="3"/>
        <v>39752690900.290001</v>
      </c>
      <c r="M31" s="25">
        <f>+$D$32/$D$32*100</f>
        <v>100</v>
      </c>
      <c r="N31" s="56">
        <f>+$D$32+$D$39+$D$64</f>
        <v>46243871924.849998</v>
      </c>
      <c r="P31" s="8">
        <f>+L31-D32</f>
        <v>0</v>
      </c>
    </row>
    <row r="32" spans="1:16" ht="20.25" customHeight="1" x14ac:dyDescent="0.25">
      <c r="A32" s="155">
        <v>6</v>
      </c>
      <c r="B32" s="167" t="s">
        <v>43</v>
      </c>
      <c r="C32" s="128"/>
      <c r="D32" s="113">
        <f>+D34+D37</f>
        <v>39752690900.290001</v>
      </c>
      <c r="E32" s="113">
        <f t="shared" ref="E32:F32" si="9">+E34+E37</f>
        <v>32490389244.419998</v>
      </c>
      <c r="F32" s="113">
        <f t="shared" si="9"/>
        <v>7262301655.8700056</v>
      </c>
      <c r="G32" s="114">
        <f>+F32/E32</f>
        <v>0.22352153436011099</v>
      </c>
      <c r="H32" s="73">
        <v>642755620</v>
      </c>
      <c r="I32" s="8">
        <v>783667031</v>
      </c>
      <c r="J32" s="15">
        <v>789034192.30000019</v>
      </c>
      <c r="K32" s="8">
        <f>+D34-H32-I32-J32</f>
        <v>-2210268276.9200001</v>
      </c>
      <c r="L32" s="8">
        <f t="shared" si="3"/>
        <v>5188566.3800001144</v>
      </c>
      <c r="M32" s="23">
        <f>+$D$34/$D$32*100</f>
        <v>1.3052113611665339E-2</v>
      </c>
      <c r="N32" s="23">
        <f>+$D$32/$N$31*100</f>
        <v>85.963154134003545</v>
      </c>
      <c r="P32" s="8">
        <f>+L32-D34</f>
        <v>1.1455267667770386E-7</v>
      </c>
    </row>
    <row r="33" spans="1:24" ht="3.75" customHeight="1" x14ac:dyDescent="0.25">
      <c r="A33" s="88"/>
      <c r="B33" s="47"/>
      <c r="C33" s="154"/>
      <c r="D33" s="44"/>
      <c r="E33" s="44"/>
      <c r="F33" s="44"/>
      <c r="G33" s="85"/>
      <c r="H33" s="73">
        <v>552422371.75999999</v>
      </c>
      <c r="I33" s="8">
        <v>1197919031.24</v>
      </c>
      <c r="J33" s="15">
        <v>807719924.30999994</v>
      </c>
      <c r="K33" s="8">
        <f>+D35-H33-I33-J33</f>
        <v>-2552872760.9299998</v>
      </c>
      <c r="L33" s="8">
        <f t="shared" si="3"/>
        <v>5188566.3800001144</v>
      </c>
      <c r="M33" s="23">
        <f>+$D$35/$D$32*100</f>
        <v>1.3052113611665339E-2</v>
      </c>
      <c r="N33" s="23"/>
      <c r="P33" s="8">
        <f>+L33-D35</f>
        <v>1.1455267667770386E-7</v>
      </c>
    </row>
    <row r="34" spans="1:24" ht="18" customHeight="1" x14ac:dyDescent="0.2">
      <c r="A34" s="88">
        <v>62</v>
      </c>
      <c r="B34" s="4" t="s">
        <v>44</v>
      </c>
      <c r="C34" s="156"/>
      <c r="D34" s="44">
        <f>SUM(D35:D35)</f>
        <v>5188566.38</v>
      </c>
      <c r="E34" s="44">
        <f>SUM(E35:E35)</f>
        <v>3909512</v>
      </c>
      <c r="F34" s="44">
        <f>SUM(F35:F35)</f>
        <v>1279054.3799999999</v>
      </c>
      <c r="G34" s="85">
        <f t="shared" ref="G34" si="10">+F34/E34</f>
        <v>0.32716471518695939</v>
      </c>
      <c r="H34" s="73">
        <v>6783518446.6300001</v>
      </c>
      <c r="I34" s="8">
        <v>10091715879.369999</v>
      </c>
      <c r="J34" s="15">
        <v>7013295588.6100006</v>
      </c>
      <c r="K34" s="8">
        <f>+D36-H34-I34-J34</f>
        <v>-23888529914.610001</v>
      </c>
      <c r="L34" s="8">
        <f t="shared" si="3"/>
        <v>0</v>
      </c>
      <c r="M34" s="23">
        <f>+$D$36/$D$32*100</f>
        <v>0</v>
      </c>
      <c r="N34" s="23"/>
      <c r="P34" s="8">
        <f>+L34-D36</f>
        <v>0</v>
      </c>
    </row>
    <row r="35" spans="1:24" ht="18" customHeight="1" x14ac:dyDescent="0.2">
      <c r="A35" s="91">
        <v>6210</v>
      </c>
      <c r="B35" s="51" t="s">
        <v>38</v>
      </c>
      <c r="C35" s="82"/>
      <c r="D35" s="170">
        <v>5188566.38</v>
      </c>
      <c r="E35" s="170">
        <v>3909512</v>
      </c>
      <c r="F35" s="24">
        <f>+D35-E35</f>
        <v>1279054.3799999999</v>
      </c>
      <c r="G35" s="50">
        <f t="shared" ref="G35" si="11">+F35/E35</f>
        <v>0.32716471518695939</v>
      </c>
      <c r="H35" s="73">
        <v>1021178656.34</v>
      </c>
      <c r="I35" s="8">
        <v>1325904338.6599998</v>
      </c>
      <c r="J35" s="15">
        <v>1014725204.25</v>
      </c>
      <c r="K35" s="8">
        <f>+D37-H35-I35-J35</f>
        <v>36385694134.660004</v>
      </c>
      <c r="L35" s="8">
        <f t="shared" si="3"/>
        <v>39747502333.910004</v>
      </c>
      <c r="M35" s="23">
        <f>+$D$37/$D$32*100</f>
        <v>99.98694788638835</v>
      </c>
      <c r="N35" s="23"/>
      <c r="P35" s="8">
        <f>+L35-D37</f>
        <v>0</v>
      </c>
    </row>
    <row r="36" spans="1:24" ht="2.25" customHeight="1" x14ac:dyDescent="0.2">
      <c r="A36" s="91"/>
      <c r="B36" s="55"/>
      <c r="C36" s="60"/>
      <c r="D36" s="16"/>
      <c r="E36" s="24"/>
      <c r="F36" s="24"/>
      <c r="G36" s="50"/>
      <c r="H36" s="73">
        <v>767793728.62</v>
      </c>
      <c r="I36" s="8">
        <v>1210684351.3800001</v>
      </c>
      <c r="J36" s="15">
        <v>1150415184.9299998</v>
      </c>
      <c r="K36" s="8" t="e">
        <f>+#REF!-H36-I36-J36</f>
        <v>#REF!</v>
      </c>
      <c r="L36" s="8" t="e">
        <f t="shared" si="3"/>
        <v>#REF!</v>
      </c>
      <c r="M36" s="23" t="e">
        <f>+#REF!/$D$32*100</f>
        <v>#REF!</v>
      </c>
      <c r="N36" s="23"/>
      <c r="P36" s="8" t="e">
        <f>+L36-#REF!</f>
        <v>#REF!</v>
      </c>
    </row>
    <row r="37" spans="1:24" ht="16.5" customHeight="1" x14ac:dyDescent="0.2">
      <c r="A37" s="88">
        <v>63</v>
      </c>
      <c r="B37" s="48" t="s">
        <v>116</v>
      </c>
      <c r="C37" s="156"/>
      <c r="D37" s="45">
        <f>SUM(D38:D39)</f>
        <v>39747502333.910004</v>
      </c>
      <c r="E37" s="45">
        <f>SUM(E38:E39)</f>
        <v>32486479732.419998</v>
      </c>
      <c r="F37" s="45">
        <f>SUM(F38:F39)</f>
        <v>7261022601.4900055</v>
      </c>
      <c r="G37" s="85">
        <f>+F37/E37</f>
        <v>0.22350906165569678</v>
      </c>
      <c r="H37" s="73">
        <v>566300307.63999999</v>
      </c>
      <c r="I37" s="8">
        <v>924675414.36000001</v>
      </c>
      <c r="J37" s="15">
        <v>869444936.21000016</v>
      </c>
      <c r="K37" s="8" t="e">
        <f>+#REF!-H37-I37-J37</f>
        <v>#REF!</v>
      </c>
      <c r="L37" s="8" t="e">
        <f t="shared" si="3"/>
        <v>#REF!</v>
      </c>
      <c r="M37" s="23" t="e">
        <f>+#REF!/$D$32*100</f>
        <v>#REF!</v>
      </c>
      <c r="N37" s="23"/>
      <c r="P37" s="8" t="e">
        <f>+L37-#REF!</f>
        <v>#REF!</v>
      </c>
    </row>
    <row r="38" spans="1:24" ht="18" customHeight="1" x14ac:dyDescent="0.2">
      <c r="A38" s="91">
        <v>6305</v>
      </c>
      <c r="B38" s="6" t="s">
        <v>40</v>
      </c>
      <c r="C38" s="61"/>
      <c r="D38" s="170">
        <v>39747502333.910004</v>
      </c>
      <c r="E38" s="170">
        <v>32486479732.419998</v>
      </c>
      <c r="F38" s="24">
        <f>+D38-E38</f>
        <v>7261022601.4900055</v>
      </c>
      <c r="G38" s="50">
        <f>+F38/E38</f>
        <v>0.22350906165569678</v>
      </c>
      <c r="H38" s="15"/>
      <c r="I38" s="8"/>
      <c r="J38" s="15"/>
      <c r="K38" s="8">
        <f t="shared" si="0"/>
        <v>39747502333.910004</v>
      </c>
      <c r="L38" s="8"/>
      <c r="N38" s="23"/>
      <c r="P38" s="8">
        <f t="shared" si="1"/>
        <v>-39747502333.910004</v>
      </c>
    </row>
    <row r="39" spans="1:24" ht="2.25" hidden="1" customHeight="1" x14ac:dyDescent="0.2">
      <c r="A39" s="91"/>
      <c r="B39" s="6"/>
      <c r="C39" s="59"/>
      <c r="D39" s="49"/>
      <c r="E39" s="49"/>
      <c r="F39" s="24"/>
      <c r="G39" s="50"/>
      <c r="H39" s="73">
        <v>3932411064.6500001</v>
      </c>
      <c r="I39" s="8">
        <v>6353337173.3500004</v>
      </c>
      <c r="J39" s="15">
        <v>6643372948.0799999</v>
      </c>
      <c r="K39" s="8">
        <f t="shared" si="0"/>
        <v>-16929121186.08</v>
      </c>
      <c r="L39" s="8">
        <f t="shared" si="3"/>
        <v>0</v>
      </c>
      <c r="N39" s="23">
        <f>+$D$39/$N$31*100</f>
        <v>0</v>
      </c>
      <c r="P39" s="8">
        <f t="shared" si="1"/>
        <v>0</v>
      </c>
    </row>
    <row r="40" spans="1:24" ht="21.75" customHeight="1" x14ac:dyDescent="0.25">
      <c r="A40" s="155">
        <v>5</v>
      </c>
      <c r="B40" s="167" t="s">
        <v>45</v>
      </c>
      <c r="C40" s="128"/>
      <c r="D40" s="113">
        <f>+D42+D52</f>
        <v>18947362332.720001</v>
      </c>
      <c r="E40" s="113">
        <f>+E42+E52</f>
        <v>15113441777.48</v>
      </c>
      <c r="F40" s="113">
        <f>+F42+F52</f>
        <v>3833920555.2400012</v>
      </c>
      <c r="G40" s="114">
        <f>+F40/E40</f>
        <v>0.2536762050423742</v>
      </c>
      <c r="H40" s="15"/>
      <c r="I40" s="8"/>
      <c r="J40" s="15"/>
      <c r="K40" s="8" t="e">
        <f>+#REF!-H40-I40-J40</f>
        <v>#REF!</v>
      </c>
      <c r="L40" s="8"/>
      <c r="P40" s="8" t="e">
        <f>+L40-#REF!</f>
        <v>#REF!</v>
      </c>
    </row>
    <row r="41" spans="1:24" ht="0.75" customHeight="1" x14ac:dyDescent="0.25">
      <c r="A41" s="83"/>
      <c r="B41" s="43"/>
      <c r="C41" s="28"/>
      <c r="D41" s="11"/>
      <c r="E41" s="44"/>
      <c r="F41" s="24"/>
      <c r="G41" s="50"/>
      <c r="H41" s="73">
        <v>3838835701.6399999</v>
      </c>
      <c r="I41" s="8">
        <v>5932212511.3600006</v>
      </c>
      <c r="J41" s="15">
        <v>6538796787.4899998</v>
      </c>
      <c r="K41" s="8" t="e">
        <f>+#REF!-H41-I41-J41</f>
        <v>#REF!</v>
      </c>
      <c r="L41" s="8" t="e">
        <f t="shared" si="3"/>
        <v>#REF!</v>
      </c>
      <c r="M41" s="25" t="e">
        <f>+#REF!/#REF!*100</f>
        <v>#REF!</v>
      </c>
      <c r="P41" s="8" t="e">
        <f>+L41-#REF!</f>
        <v>#REF!</v>
      </c>
    </row>
    <row r="42" spans="1:24" ht="20.25" customHeight="1" x14ac:dyDescent="0.2">
      <c r="A42" s="88">
        <v>51</v>
      </c>
      <c r="B42" s="48" t="s">
        <v>46</v>
      </c>
      <c r="C42" s="128"/>
      <c r="D42" s="44">
        <f>SUM(D43:D50)</f>
        <v>18178042803.220001</v>
      </c>
      <c r="E42" s="44">
        <f>SUM(E43:E50)</f>
        <v>14510719271.5</v>
      </c>
      <c r="F42" s="44">
        <f>SUM(F43:F50)</f>
        <v>3667323531.7200012</v>
      </c>
      <c r="G42" s="85">
        <f>+F42/E42</f>
        <v>0.25273202955024182</v>
      </c>
      <c r="H42" s="73">
        <v>1621519242.53</v>
      </c>
      <c r="I42" s="8">
        <v>2245454619.4700003</v>
      </c>
      <c r="J42" s="15">
        <v>2320179046.9200001</v>
      </c>
      <c r="K42" s="8" t="e">
        <f>+#REF!-H42-I42-J42</f>
        <v>#REF!</v>
      </c>
      <c r="L42" s="8" t="e">
        <f t="shared" si="3"/>
        <v>#REF!</v>
      </c>
      <c r="M42" s="23" t="e">
        <f>+#REF!/#REF!*100</f>
        <v>#REF!</v>
      </c>
      <c r="P42" s="8" t="e">
        <f>+L42-#REF!</f>
        <v>#REF!</v>
      </c>
    </row>
    <row r="43" spans="1:24" ht="15.95" customHeight="1" x14ac:dyDescent="0.2">
      <c r="A43" s="91" t="s">
        <v>117</v>
      </c>
      <c r="B43" s="6" t="s">
        <v>118</v>
      </c>
      <c r="C43" s="82"/>
      <c r="D43" s="170">
        <v>5168202003.8500004</v>
      </c>
      <c r="E43" s="170">
        <v>4341805181.29</v>
      </c>
      <c r="F43" s="24">
        <f t="shared" ref="F43:F50" si="12">+D43-E43</f>
        <v>826396822.56000042</v>
      </c>
      <c r="G43" s="50">
        <f t="shared" ref="G43:G50" si="13">+F43/E43</f>
        <v>0.19033484646459159</v>
      </c>
      <c r="H43" s="73">
        <v>6920376</v>
      </c>
      <c r="I43" s="8">
        <v>30724349</v>
      </c>
      <c r="J43" s="15">
        <v>63890050</v>
      </c>
      <c r="K43" s="8" t="e">
        <f>+#REF!-H43-I43-J43</f>
        <v>#REF!</v>
      </c>
      <c r="L43" s="8" t="e">
        <f t="shared" si="3"/>
        <v>#REF!</v>
      </c>
      <c r="M43" s="23" t="e">
        <f>+#REF!/#REF!*100</f>
        <v>#REF!</v>
      </c>
      <c r="P43" s="8" t="e">
        <f>+L43-#REF!</f>
        <v>#REF!</v>
      </c>
      <c r="U43" s="8"/>
      <c r="V43" s="8"/>
      <c r="W43" s="8"/>
      <c r="X43" s="139"/>
    </row>
    <row r="44" spans="1:24" ht="15.95" customHeight="1" x14ac:dyDescent="0.2">
      <c r="A44" s="91" t="s">
        <v>119</v>
      </c>
      <c r="B44" s="6" t="s">
        <v>47</v>
      </c>
      <c r="C44" s="82"/>
      <c r="D44" s="170">
        <v>75437626</v>
      </c>
      <c r="E44" s="170">
        <v>77586258.129999995</v>
      </c>
      <c r="F44" s="24">
        <f t="shared" si="12"/>
        <v>-2148632.1299999952</v>
      </c>
      <c r="G44" s="50">
        <f t="shared" si="13"/>
        <v>-2.7693462499504037E-2</v>
      </c>
      <c r="H44" s="73">
        <v>352960356</v>
      </c>
      <c r="I44" s="8">
        <v>384494656</v>
      </c>
      <c r="J44" s="15">
        <v>383013740</v>
      </c>
      <c r="K44" s="8">
        <f t="shared" ref="K44:K47" si="14">+D40-H44-I44-J44</f>
        <v>17826893580.720001</v>
      </c>
      <c r="L44" s="8">
        <f t="shared" si="3"/>
        <v>18947362332.720001</v>
      </c>
      <c r="M44" s="23" t="e">
        <f>+$D$40/#REF!*100</f>
        <v>#REF!</v>
      </c>
      <c r="P44" s="8">
        <f t="shared" ref="P44:P47" si="15">+L44-D40</f>
        <v>0</v>
      </c>
    </row>
    <row r="45" spans="1:24" ht="15.95" customHeight="1" x14ac:dyDescent="0.2">
      <c r="A45" s="91" t="s">
        <v>120</v>
      </c>
      <c r="B45" s="6" t="s">
        <v>121</v>
      </c>
      <c r="C45" s="82"/>
      <c r="D45" s="170">
        <v>1556942952</v>
      </c>
      <c r="E45" s="170">
        <v>1157276893</v>
      </c>
      <c r="F45" s="24">
        <f t="shared" si="12"/>
        <v>399666059</v>
      </c>
      <c r="G45" s="50">
        <f t="shared" si="13"/>
        <v>0.34535041822527773</v>
      </c>
      <c r="H45" s="73">
        <v>39254600</v>
      </c>
      <c r="I45" s="8">
        <v>60021800</v>
      </c>
      <c r="J45" s="15">
        <v>51807000</v>
      </c>
      <c r="K45" s="8">
        <f t="shared" si="14"/>
        <v>-151083400</v>
      </c>
      <c r="L45" s="8">
        <f t="shared" si="3"/>
        <v>0</v>
      </c>
      <c r="M45" s="23" t="e">
        <f>+$D$41/#REF!*100</f>
        <v>#REF!</v>
      </c>
      <c r="P45" s="8">
        <f t="shared" si="15"/>
        <v>0</v>
      </c>
    </row>
    <row r="46" spans="1:24" ht="15.95" customHeight="1" x14ac:dyDescent="0.2">
      <c r="A46" s="91" t="s">
        <v>122</v>
      </c>
      <c r="B46" s="6" t="s">
        <v>123</v>
      </c>
      <c r="C46" s="82"/>
      <c r="D46" s="170">
        <v>159555620</v>
      </c>
      <c r="E46" s="170">
        <v>135318886</v>
      </c>
      <c r="F46" s="24">
        <f t="shared" si="12"/>
        <v>24236734</v>
      </c>
      <c r="G46" s="50">
        <f t="shared" si="13"/>
        <v>0.17910828795915448</v>
      </c>
      <c r="H46" s="73">
        <v>1243762868.1099999</v>
      </c>
      <c r="I46" s="8">
        <v>2421688351.8900003</v>
      </c>
      <c r="J46" s="15">
        <v>3484033513.9099998</v>
      </c>
      <c r="K46" s="8">
        <f t="shared" si="14"/>
        <v>11028558069.310001</v>
      </c>
      <c r="L46" s="8">
        <f t="shared" si="3"/>
        <v>18178042803.220001</v>
      </c>
      <c r="M46" s="23" t="e">
        <f>+$D$42/#REF!*100</f>
        <v>#REF!</v>
      </c>
      <c r="P46" s="8">
        <f t="shared" si="15"/>
        <v>0</v>
      </c>
    </row>
    <row r="47" spans="1:24" ht="15" customHeight="1" x14ac:dyDescent="0.2">
      <c r="A47" s="91" t="s">
        <v>124</v>
      </c>
      <c r="B47" s="6" t="s">
        <v>125</v>
      </c>
      <c r="C47" s="82"/>
      <c r="D47" s="170">
        <v>2627741931.02</v>
      </c>
      <c r="E47" s="170">
        <v>2300010512.9400001</v>
      </c>
      <c r="F47" s="24">
        <f t="shared" si="12"/>
        <v>327731418.07999992</v>
      </c>
      <c r="G47" s="50">
        <f t="shared" si="13"/>
        <v>0.14249126959905745</v>
      </c>
      <c r="H47" s="73">
        <v>574418259</v>
      </c>
      <c r="I47" s="8">
        <v>789828735</v>
      </c>
      <c r="J47" s="15">
        <v>235873436.66000009</v>
      </c>
      <c r="K47" s="8">
        <f t="shared" si="14"/>
        <v>3568081573.1900005</v>
      </c>
      <c r="L47" s="8">
        <f t="shared" si="3"/>
        <v>5168202003.8500004</v>
      </c>
      <c r="M47" s="23" t="e">
        <f>+$D$43/#REF!*100</f>
        <v>#REF!</v>
      </c>
      <c r="P47" s="8">
        <f t="shared" si="15"/>
        <v>0</v>
      </c>
    </row>
    <row r="48" spans="1:24" ht="13.5" customHeight="1" x14ac:dyDescent="0.2">
      <c r="A48" s="91">
        <v>5108</v>
      </c>
      <c r="B48" s="6" t="s">
        <v>144</v>
      </c>
      <c r="C48" s="82"/>
      <c r="D48" s="170">
        <v>17209178.010000002</v>
      </c>
      <c r="E48" s="170">
        <v>7425000</v>
      </c>
      <c r="F48" s="24">
        <f t="shared" si="12"/>
        <v>9784178.0100000016</v>
      </c>
      <c r="G48" s="50">
        <f t="shared" si="13"/>
        <v>1.3177344121212125</v>
      </c>
      <c r="H48" s="73"/>
      <c r="I48" s="8"/>
      <c r="J48" s="15"/>
      <c r="K48" s="8"/>
      <c r="L48" s="8"/>
      <c r="M48" s="23"/>
      <c r="P48" s="8"/>
    </row>
    <row r="49" spans="1:16" ht="15.95" customHeight="1" x14ac:dyDescent="0.2">
      <c r="A49" s="91" t="s">
        <v>126</v>
      </c>
      <c r="B49" s="6" t="s">
        <v>48</v>
      </c>
      <c r="C49" s="82"/>
      <c r="D49" s="170">
        <v>6526602132.6000004</v>
      </c>
      <c r="E49" s="170">
        <v>5166832967.8999996</v>
      </c>
      <c r="F49" s="24">
        <f t="shared" si="12"/>
        <v>1359769164.7000008</v>
      </c>
      <c r="G49" s="50">
        <f t="shared" si="13"/>
        <v>0.2631726578249855</v>
      </c>
      <c r="H49" s="73">
        <v>93575363.010000005</v>
      </c>
      <c r="I49" s="8">
        <v>421124661.99000001</v>
      </c>
      <c r="J49" s="15">
        <v>104576160.58999991</v>
      </c>
      <c r="K49" s="8">
        <f>+D45-H49-I49-J49</f>
        <v>937666766.41000009</v>
      </c>
      <c r="L49" s="8">
        <f t="shared" si="3"/>
        <v>1556942952</v>
      </c>
      <c r="P49" s="8">
        <f>+L49-D45</f>
        <v>0</v>
      </c>
    </row>
    <row r="50" spans="1:16" ht="15.95" customHeight="1" x14ac:dyDescent="0.2">
      <c r="A50" s="91" t="s">
        <v>127</v>
      </c>
      <c r="B50" s="137" t="s">
        <v>49</v>
      </c>
      <c r="C50" s="82"/>
      <c r="D50" s="170">
        <v>2046351359.74</v>
      </c>
      <c r="E50" s="170">
        <v>1324463572.24</v>
      </c>
      <c r="F50" s="24">
        <f t="shared" si="12"/>
        <v>721887787.5</v>
      </c>
      <c r="G50" s="50">
        <f t="shared" si="13"/>
        <v>0.54504163242414194</v>
      </c>
      <c r="H50" s="15"/>
      <c r="I50" s="8"/>
      <c r="J50" s="15"/>
      <c r="K50" s="8">
        <f>+D46-H50-I50-J50</f>
        <v>159555620</v>
      </c>
      <c r="L50" s="8"/>
      <c r="P50" s="8">
        <f>+L50-D46</f>
        <v>-159555620</v>
      </c>
    </row>
    <row r="51" spans="1:16" ht="4.5" customHeight="1" x14ac:dyDescent="0.2">
      <c r="A51" s="91"/>
      <c r="B51" s="51"/>
      <c r="C51" s="59"/>
      <c r="D51" s="46"/>
      <c r="E51" s="46"/>
      <c r="F51" s="24"/>
      <c r="G51" s="50"/>
      <c r="H51" s="73">
        <v>0</v>
      </c>
      <c r="I51" s="8">
        <v>325346007</v>
      </c>
      <c r="J51" s="15">
        <v>8086827</v>
      </c>
      <c r="K51" s="8">
        <f>+D47-H51-I51-J51</f>
        <v>2294309097.02</v>
      </c>
      <c r="L51" s="8">
        <f t="shared" si="3"/>
        <v>2627741931.02</v>
      </c>
      <c r="P51" s="8">
        <f>+L51-D47</f>
        <v>0</v>
      </c>
    </row>
    <row r="52" spans="1:16" ht="26.25" customHeight="1" x14ac:dyDescent="0.2">
      <c r="A52" s="92">
        <v>53</v>
      </c>
      <c r="B52" s="138" t="s">
        <v>128</v>
      </c>
      <c r="C52" s="128"/>
      <c r="D52" s="45">
        <f>SUM(D53:D57)</f>
        <v>769319529.5</v>
      </c>
      <c r="E52" s="45">
        <f>SUM(E53:E57)</f>
        <v>602722505.98000002</v>
      </c>
      <c r="F52" s="45">
        <f>SUM(F53:F57)</f>
        <v>166597023.51999998</v>
      </c>
      <c r="G52" s="85">
        <f>+F52/E52</f>
        <v>0.27640750406212328</v>
      </c>
      <c r="H52" s="73">
        <v>93575363.010000005</v>
      </c>
      <c r="I52" s="8">
        <v>95778654.989999995</v>
      </c>
      <c r="J52" s="15">
        <v>96489333.589999989</v>
      </c>
      <c r="K52" s="8" t="e">
        <f>+#REF!-H52-I52-J52</f>
        <v>#REF!</v>
      </c>
      <c r="L52" s="8" t="e">
        <f t="shared" si="3"/>
        <v>#REF!</v>
      </c>
      <c r="P52" s="8" t="e">
        <f>+L52-#REF!</f>
        <v>#REF!</v>
      </c>
    </row>
    <row r="53" spans="1:16" ht="15" customHeight="1" x14ac:dyDescent="0.2">
      <c r="A53" s="91">
        <v>5347</v>
      </c>
      <c r="B53" s="137" t="s">
        <v>150</v>
      </c>
      <c r="C53" s="82"/>
      <c r="D53" s="170">
        <v>239633</v>
      </c>
      <c r="E53" s="170">
        <v>258656</v>
      </c>
      <c r="F53" s="24">
        <f t="shared" ref="F53:F57" si="16">+D53-E53</f>
        <v>-19023</v>
      </c>
      <c r="G53" s="50">
        <f t="shared" ref="G53" si="17">+F53/E53</f>
        <v>-7.3545558579735243E-2</v>
      </c>
      <c r="H53" s="16"/>
      <c r="I53" s="8"/>
      <c r="J53" s="15"/>
      <c r="K53" s="8"/>
      <c r="L53" s="8"/>
      <c r="P53" s="8"/>
    </row>
    <row r="54" spans="1:16" hidden="1" x14ac:dyDescent="0.2">
      <c r="A54" s="91">
        <v>5350</v>
      </c>
      <c r="B54" s="51" t="s">
        <v>146</v>
      </c>
      <c r="C54" s="59"/>
      <c r="D54" s="170">
        <v>0</v>
      </c>
      <c r="E54" s="49">
        <v>0</v>
      </c>
      <c r="F54" s="24">
        <f t="shared" si="16"/>
        <v>0</v>
      </c>
      <c r="G54" s="50" t="e">
        <f t="shared" ref="G54:G56" si="18">+F54/E54</f>
        <v>#DIV/0!</v>
      </c>
      <c r="H54" s="16"/>
      <c r="I54" s="8"/>
      <c r="J54" s="15"/>
      <c r="K54" s="8"/>
      <c r="L54" s="8"/>
      <c r="P54" s="8"/>
    </row>
    <row r="55" spans="1:16" ht="26.25" customHeight="1" x14ac:dyDescent="0.2">
      <c r="A55" s="91" t="s">
        <v>129</v>
      </c>
      <c r="B55" s="137" t="s">
        <v>130</v>
      </c>
      <c r="C55" s="59"/>
      <c r="D55" s="170">
        <v>617742464.00999999</v>
      </c>
      <c r="E55" s="170">
        <v>518052830.18000001</v>
      </c>
      <c r="F55" s="24">
        <f t="shared" si="16"/>
        <v>99689633.829999983</v>
      </c>
      <c r="G55" s="50">
        <f t="shared" si="18"/>
        <v>0.19243140471863135</v>
      </c>
      <c r="H55" s="15"/>
      <c r="I55" s="8"/>
      <c r="J55" s="15"/>
      <c r="K55" s="8">
        <f>+D51-H55-I55-J55</f>
        <v>0</v>
      </c>
      <c r="L55" s="8"/>
      <c r="P55" s="8">
        <f>+L55-D51</f>
        <v>0</v>
      </c>
    </row>
    <row r="56" spans="1:16" ht="15.95" customHeight="1" x14ac:dyDescent="0.2">
      <c r="A56" s="91" t="s">
        <v>131</v>
      </c>
      <c r="B56" s="6" t="s">
        <v>132</v>
      </c>
      <c r="C56" s="59"/>
      <c r="D56" s="170">
        <v>143982598.49000001</v>
      </c>
      <c r="E56" s="170">
        <v>84411019.799999997</v>
      </c>
      <c r="F56" s="24">
        <f t="shared" si="16"/>
        <v>59571578.690000013</v>
      </c>
      <c r="G56" s="50">
        <f t="shared" si="18"/>
        <v>0.70573224717751859</v>
      </c>
      <c r="H56" s="15"/>
      <c r="I56" s="8"/>
      <c r="J56" s="15"/>
      <c r="K56" s="8"/>
      <c r="L56" s="8"/>
      <c r="P56" s="8"/>
    </row>
    <row r="57" spans="1:16" ht="19.5" customHeight="1" x14ac:dyDescent="0.2">
      <c r="A57" s="91">
        <v>5368</v>
      </c>
      <c r="B57" s="6" t="s">
        <v>147</v>
      </c>
      <c r="C57" s="59"/>
      <c r="D57" s="170">
        <v>7354834</v>
      </c>
      <c r="E57" s="170">
        <v>0</v>
      </c>
      <c r="F57" s="24">
        <f t="shared" si="16"/>
        <v>7354834</v>
      </c>
      <c r="G57" s="50" t="s">
        <v>6</v>
      </c>
      <c r="H57" s="73">
        <v>46018565.560000002</v>
      </c>
      <c r="I57" s="8">
        <v>45131397.439999998</v>
      </c>
      <c r="J57" s="15">
        <v>61816367.050000012</v>
      </c>
      <c r="K57" s="8">
        <f t="shared" ref="K57:K73" si="19">+D57-H57-I57-J57</f>
        <v>-145611496.05000001</v>
      </c>
      <c r="L57" s="8">
        <f>+H57+I57+J57+K57</f>
        <v>7354834</v>
      </c>
      <c r="M57" s="23" t="e">
        <f>+D57/#REF!*100</f>
        <v>#REF!</v>
      </c>
      <c r="P57" s="8">
        <f t="shared" ref="P57:P73" si="20">+L57-D57</f>
        <v>0</v>
      </c>
    </row>
    <row r="58" spans="1:16" ht="6.75" customHeight="1" x14ac:dyDescent="0.2">
      <c r="A58" s="91"/>
      <c r="B58" s="6"/>
      <c r="C58" s="59"/>
      <c r="D58" s="16"/>
      <c r="E58" s="24"/>
      <c r="F58" s="49"/>
      <c r="G58" s="50"/>
      <c r="H58" s="73"/>
      <c r="I58" s="8"/>
      <c r="J58" s="15"/>
      <c r="K58" s="8"/>
      <c r="L58" s="8"/>
      <c r="M58" s="23"/>
      <c r="P58" s="8"/>
    </row>
    <row r="59" spans="1:16" ht="15.75" x14ac:dyDescent="0.25">
      <c r="A59" s="153"/>
      <c r="B59" s="81" t="s">
        <v>139</v>
      </c>
      <c r="C59" s="156"/>
      <c r="D59" s="113">
        <f>+D10-D40-D32</f>
        <v>10509666734.290001</v>
      </c>
      <c r="E59" s="113">
        <f>+E10-E40-E32</f>
        <v>17571532696.100006</v>
      </c>
      <c r="F59" s="113">
        <f>+F10-F40-F32</f>
        <v>-7061865961.8100071</v>
      </c>
      <c r="G59" s="114">
        <f>+F59/E59</f>
        <v>-0.40189242930284536</v>
      </c>
      <c r="H59" s="73">
        <v>0</v>
      </c>
      <c r="I59" s="8">
        <v>8924941</v>
      </c>
      <c r="J59" s="15">
        <v>1977051</v>
      </c>
      <c r="K59" s="8">
        <f t="shared" si="19"/>
        <v>10498764742.290001</v>
      </c>
      <c r="L59" s="8">
        <f>+H59+I59+J59+K59</f>
        <v>10509666734.290001</v>
      </c>
      <c r="M59" s="23" t="e">
        <f>+D59/#REF!*100</f>
        <v>#REF!</v>
      </c>
      <c r="P59" s="8">
        <f t="shared" si="20"/>
        <v>0</v>
      </c>
    </row>
    <row r="60" spans="1:16" ht="3" hidden="1" customHeight="1" x14ac:dyDescent="0.25">
      <c r="A60" s="83"/>
      <c r="B60" s="47"/>
      <c r="C60" s="154"/>
      <c r="D60" s="44"/>
      <c r="E60" s="44"/>
      <c r="F60" s="44"/>
      <c r="G60" s="85"/>
      <c r="H60" s="71"/>
      <c r="I60" s="8"/>
      <c r="J60" s="15"/>
      <c r="K60" s="8"/>
      <c r="L60" s="8"/>
      <c r="M60" s="23"/>
      <c r="P60" s="8"/>
    </row>
    <row r="61" spans="1:16" ht="21" customHeight="1" x14ac:dyDescent="0.25">
      <c r="A61" s="153"/>
      <c r="B61" s="167" t="s">
        <v>133</v>
      </c>
      <c r="C61" s="156"/>
      <c r="D61" s="113">
        <f>+D62</f>
        <v>7819308881.4400005</v>
      </c>
      <c r="E61" s="113">
        <f t="shared" ref="E61:F61" si="21">+E62</f>
        <v>5962536828.7799997</v>
      </c>
      <c r="F61" s="113">
        <f t="shared" si="21"/>
        <v>1856772052.6600006</v>
      </c>
      <c r="G61" s="114">
        <f>+F61/E61</f>
        <v>0.31140638724405439</v>
      </c>
      <c r="H61" s="71">
        <v>55257</v>
      </c>
      <c r="I61" s="8">
        <v>266075</v>
      </c>
      <c r="J61" s="15">
        <v>11398451</v>
      </c>
      <c r="K61" s="8">
        <f t="shared" si="19"/>
        <v>7807589098.4400005</v>
      </c>
      <c r="L61" s="8">
        <f>+H61+I61+J61+K61</f>
        <v>7819308881.4400005</v>
      </c>
      <c r="M61" s="23" t="e">
        <f>+D61/#REF!*100</f>
        <v>#REF!</v>
      </c>
      <c r="P61" s="8">
        <f t="shared" si="20"/>
        <v>0</v>
      </c>
    </row>
    <row r="62" spans="1:16" s="6" customFormat="1" ht="16.5" customHeight="1" x14ac:dyDescent="0.25">
      <c r="A62" s="88">
        <v>48</v>
      </c>
      <c r="B62" s="47" t="s">
        <v>50</v>
      </c>
      <c r="C62" s="128"/>
      <c r="D62" s="44">
        <f>+D64+D66+D67+D68</f>
        <v>7819308881.4400005</v>
      </c>
      <c r="E62" s="44">
        <f>+E64+E66+E67+E68</f>
        <v>5962536828.7799997</v>
      </c>
      <c r="F62" s="44">
        <f>+F64+F66+F67+F68</f>
        <v>1856772052.6600006</v>
      </c>
      <c r="G62" s="85">
        <f>+F62/E62</f>
        <v>0.31140638724405439</v>
      </c>
      <c r="H62" s="72">
        <v>-26194022.140000001</v>
      </c>
      <c r="I62" s="24">
        <v>353399941.13999999</v>
      </c>
      <c r="J62" s="16">
        <v>-339425027.56</v>
      </c>
      <c r="K62" s="24">
        <f t="shared" si="19"/>
        <v>7831527990.000001</v>
      </c>
      <c r="L62" s="24">
        <f>+H62+I62+J62+K62</f>
        <v>7819308881.4400005</v>
      </c>
      <c r="M62" s="57" t="e">
        <f>+D62/#REF!*100</f>
        <v>#REF!</v>
      </c>
      <c r="P62" s="24">
        <f t="shared" si="20"/>
        <v>0</v>
      </c>
    </row>
    <row r="63" spans="1:16" ht="14.25" customHeight="1" x14ac:dyDescent="0.2">
      <c r="A63" s="88"/>
      <c r="B63" s="199" t="s">
        <v>137</v>
      </c>
      <c r="C63" s="199"/>
      <c r="D63" s="159"/>
      <c r="E63" s="44"/>
      <c r="F63" s="44"/>
      <c r="G63" s="85"/>
      <c r="H63" s="15"/>
      <c r="I63" s="8"/>
      <c r="J63" s="15"/>
      <c r="K63" s="8">
        <f t="shared" si="19"/>
        <v>0</v>
      </c>
      <c r="L63" s="8"/>
      <c r="P63" s="8">
        <f t="shared" si="20"/>
        <v>0</v>
      </c>
    </row>
    <row r="64" spans="1:16" ht="14.25" customHeight="1" x14ac:dyDescent="0.2">
      <c r="A64" s="91">
        <v>4802</v>
      </c>
      <c r="B64" s="6" t="s">
        <v>51</v>
      </c>
      <c r="C64" s="82"/>
      <c r="D64" s="170">
        <v>6491181024.5600004</v>
      </c>
      <c r="E64" s="170">
        <v>5039649860.8299999</v>
      </c>
      <c r="F64" s="24">
        <f>+D64-E64</f>
        <v>1451531163.7300005</v>
      </c>
      <c r="G64" s="50">
        <f>+F64/E64</f>
        <v>0.28802222452234849</v>
      </c>
      <c r="H64" s="73">
        <v>3132144.66</v>
      </c>
      <c r="I64" s="8">
        <v>-64640763.659999996</v>
      </c>
      <c r="J64" s="15">
        <v>-5872684.1700000018</v>
      </c>
      <c r="K64" s="8">
        <f t="shared" si="19"/>
        <v>6558562327.7300005</v>
      </c>
      <c r="L64" s="8">
        <f t="shared" ref="L64:L71" si="22">+H64+I64+J64+K64</f>
        <v>6491181024.5600004</v>
      </c>
      <c r="M64" s="25">
        <f>+D64/$D$64*100</f>
        <v>100</v>
      </c>
      <c r="P64" s="8">
        <f t="shared" si="20"/>
        <v>0</v>
      </c>
    </row>
    <row r="65" spans="1:22" ht="16.5" customHeight="1" x14ac:dyDescent="0.2">
      <c r="A65" s="93"/>
      <c r="B65" s="199" t="s">
        <v>105</v>
      </c>
      <c r="C65" s="199"/>
      <c r="D65" s="170"/>
      <c r="E65" s="24"/>
      <c r="F65" s="6"/>
      <c r="G65" s="94"/>
      <c r="H65" s="73">
        <v>0</v>
      </c>
      <c r="I65" s="8">
        <v>0</v>
      </c>
      <c r="J65" s="15">
        <v>0</v>
      </c>
      <c r="K65" s="8">
        <f>+D66-H65-I65-J65</f>
        <v>1328127856.8800001</v>
      </c>
      <c r="L65" s="8">
        <f t="shared" si="22"/>
        <v>1328127856.8800001</v>
      </c>
      <c r="M65" s="23">
        <f>+D66/$D$64*100</f>
        <v>20.460496354282867</v>
      </c>
      <c r="P65" s="8">
        <f>+L65-D66</f>
        <v>0</v>
      </c>
    </row>
    <row r="66" spans="1:22" ht="14.25" customHeight="1" x14ac:dyDescent="0.2">
      <c r="A66" s="91">
        <v>4808</v>
      </c>
      <c r="B66" s="6" t="s">
        <v>134</v>
      </c>
      <c r="C66" s="82"/>
      <c r="D66" s="170">
        <v>1328127856.8800001</v>
      </c>
      <c r="E66" s="170">
        <v>922886967.95000005</v>
      </c>
      <c r="F66" s="24">
        <f>+D66-E66</f>
        <v>405240888.93000007</v>
      </c>
      <c r="G66" s="50">
        <f>+F66/E66</f>
        <v>0.43910132335074331</v>
      </c>
      <c r="H66" s="73">
        <v>0</v>
      </c>
      <c r="I66" s="8">
        <v>0</v>
      </c>
      <c r="J66" s="15">
        <v>0</v>
      </c>
      <c r="K66" s="8" t="e">
        <f>+#REF!-H66-I66-J66</f>
        <v>#REF!</v>
      </c>
      <c r="L66" s="8" t="e">
        <f t="shared" si="22"/>
        <v>#REF!</v>
      </c>
      <c r="M66" s="23" t="e">
        <f>+#REF!/$D$64*100</f>
        <v>#REF!</v>
      </c>
      <c r="P66" s="8" t="e">
        <f>+L66-#REF!</f>
        <v>#REF!</v>
      </c>
    </row>
    <row r="67" spans="1:22" hidden="1" x14ac:dyDescent="0.2">
      <c r="A67" s="91"/>
      <c r="B67" s="129"/>
      <c r="C67" s="59"/>
      <c r="D67" s="170"/>
      <c r="E67" s="170"/>
      <c r="F67" s="24"/>
      <c r="G67" s="50"/>
      <c r="H67" s="73"/>
      <c r="I67" s="8"/>
      <c r="J67" s="15"/>
      <c r="K67" s="8"/>
      <c r="L67" s="8"/>
      <c r="M67" s="23"/>
      <c r="P67" s="8"/>
    </row>
    <row r="68" spans="1:22" ht="6.75" customHeight="1" x14ac:dyDescent="0.2">
      <c r="A68" s="91"/>
      <c r="B68" s="129"/>
      <c r="C68" s="59"/>
      <c r="D68" s="170"/>
      <c r="E68" s="168"/>
      <c r="F68" s="24"/>
      <c r="G68" s="50"/>
      <c r="H68" s="73"/>
      <c r="I68" s="8"/>
      <c r="J68" s="15"/>
      <c r="K68" s="8"/>
      <c r="L68" s="8"/>
      <c r="M68" s="23"/>
      <c r="P68" s="8"/>
    </row>
    <row r="69" spans="1:22" ht="15.75" customHeight="1" x14ac:dyDescent="0.25">
      <c r="A69" s="153"/>
      <c r="B69" s="167" t="s">
        <v>57</v>
      </c>
      <c r="C69" s="128"/>
      <c r="D69" s="113">
        <f>+D70</f>
        <v>60946800.109999999</v>
      </c>
      <c r="E69" s="113">
        <f t="shared" ref="E69:F69" si="23">+E70</f>
        <v>122110937.69</v>
      </c>
      <c r="F69" s="113">
        <f t="shared" si="23"/>
        <v>-61164137.579999998</v>
      </c>
      <c r="G69" s="114">
        <f>+F69/E69</f>
        <v>-0.50088991811098749</v>
      </c>
      <c r="H69" s="73">
        <v>0</v>
      </c>
      <c r="I69" s="8">
        <v>0</v>
      </c>
      <c r="J69" s="15">
        <v>11494977.5</v>
      </c>
      <c r="K69" s="8">
        <f t="shared" si="19"/>
        <v>49451822.609999999</v>
      </c>
      <c r="L69" s="8">
        <f t="shared" si="22"/>
        <v>60946800.109999999</v>
      </c>
      <c r="M69" s="23">
        <f>+D69/$D$64*100</f>
        <v>0.93891696872113084</v>
      </c>
      <c r="P69" s="8">
        <f t="shared" si="20"/>
        <v>0</v>
      </c>
    </row>
    <row r="70" spans="1:22" ht="15.95" customHeight="1" x14ac:dyDescent="0.25">
      <c r="A70" s="88">
        <v>58</v>
      </c>
      <c r="B70" s="47" t="s">
        <v>52</v>
      </c>
      <c r="C70" s="128"/>
      <c r="D70" s="44">
        <f>SUM(D71:D75)</f>
        <v>60946800.109999999</v>
      </c>
      <c r="E70" s="44">
        <f>SUM(E71:E75)</f>
        <v>122110937.69</v>
      </c>
      <c r="F70" s="44">
        <f>SUM(F71:F75)</f>
        <v>-61164137.579999998</v>
      </c>
      <c r="G70" s="85">
        <f>+F70/E70</f>
        <v>-0.50088991811098749</v>
      </c>
      <c r="H70" s="73">
        <v>1582.66</v>
      </c>
      <c r="I70" s="8">
        <v>4312380.34</v>
      </c>
      <c r="J70" s="15">
        <v>8893</v>
      </c>
      <c r="K70" s="8">
        <f t="shared" si="19"/>
        <v>56623944.109999999</v>
      </c>
      <c r="L70" s="8">
        <f t="shared" si="22"/>
        <v>60946800.109999999</v>
      </c>
      <c r="M70" s="23">
        <f>+D70/$D$64*100</f>
        <v>0.93891696872113084</v>
      </c>
      <c r="P70" s="8">
        <f t="shared" si="20"/>
        <v>0</v>
      </c>
    </row>
    <row r="71" spans="1:22" x14ac:dyDescent="0.2">
      <c r="A71" s="91" t="s">
        <v>135</v>
      </c>
      <c r="B71" s="6" t="s">
        <v>53</v>
      </c>
      <c r="C71" s="59"/>
      <c r="D71" s="170">
        <v>19738209.57</v>
      </c>
      <c r="E71" s="170">
        <v>15288139.390000001</v>
      </c>
      <c r="F71" s="24">
        <f t="shared" ref="F71:F75" si="24">+D71-E71</f>
        <v>4450070.18</v>
      </c>
      <c r="G71" s="50">
        <f t="shared" ref="G71:G75" si="25">+F71/E71</f>
        <v>0.29107990622526625</v>
      </c>
      <c r="H71" s="73">
        <v>3130562</v>
      </c>
      <c r="I71" s="8">
        <v>-80837813</v>
      </c>
      <c r="J71" s="15">
        <v>-17376555.010000005</v>
      </c>
      <c r="K71" s="8" t="e">
        <f>+#REF!-H71-I71-J71</f>
        <v>#REF!</v>
      </c>
      <c r="L71" s="8" t="e">
        <f t="shared" si="22"/>
        <v>#REF!</v>
      </c>
      <c r="M71" s="23" t="e">
        <f>+#REF!/$D$64*100</f>
        <v>#REF!</v>
      </c>
      <c r="P71" s="8" t="e">
        <f>+L71-#REF!</f>
        <v>#REF!</v>
      </c>
      <c r="V71" s="24"/>
    </row>
    <row r="72" spans="1:22" ht="18" customHeight="1" x14ac:dyDescent="0.2">
      <c r="A72" s="91">
        <v>5803</v>
      </c>
      <c r="B72" s="6" t="s">
        <v>163</v>
      </c>
      <c r="C72" s="59"/>
      <c r="D72" s="170">
        <v>0</v>
      </c>
      <c r="E72" s="170">
        <v>24001</v>
      </c>
      <c r="F72" s="24">
        <f t="shared" si="24"/>
        <v>-24001</v>
      </c>
      <c r="G72" s="50">
        <f t="shared" si="25"/>
        <v>-1</v>
      </c>
      <c r="H72" s="73"/>
      <c r="I72" s="8"/>
      <c r="J72" s="15"/>
      <c r="K72" s="8"/>
      <c r="L72" s="8"/>
      <c r="M72" s="23"/>
      <c r="P72" s="8"/>
      <c r="V72" s="24"/>
    </row>
    <row r="73" spans="1:22" ht="15.75" customHeight="1" x14ac:dyDescent="0.2">
      <c r="A73" s="91">
        <v>5890</v>
      </c>
      <c r="B73" s="51" t="s">
        <v>136</v>
      </c>
      <c r="C73" s="59"/>
      <c r="D73" s="170">
        <v>2924900.54</v>
      </c>
      <c r="E73" s="170">
        <v>1154236.47</v>
      </c>
      <c r="F73" s="24">
        <f t="shared" si="24"/>
        <v>1770664.07</v>
      </c>
      <c r="G73" s="50">
        <f t="shared" si="25"/>
        <v>1.5340565958724213</v>
      </c>
      <c r="H73" s="73">
        <v>7419840197.1899986</v>
      </c>
      <c r="I73" s="8">
        <v>-5445510432.1899986</v>
      </c>
      <c r="J73" s="15">
        <v>411886124.68999863</v>
      </c>
      <c r="K73" s="8">
        <f t="shared" si="19"/>
        <v>-2383290989.1499987</v>
      </c>
      <c r="L73" s="8">
        <f>+H73+I73+J73+K73</f>
        <v>2924900.5399999619</v>
      </c>
      <c r="P73" s="8">
        <f t="shared" si="20"/>
        <v>-3.8184225559234619E-8</v>
      </c>
      <c r="V73" s="24"/>
    </row>
    <row r="74" spans="1:22" ht="15.75" customHeight="1" thickBot="1" x14ac:dyDescent="0.25">
      <c r="A74" s="91">
        <v>5893</v>
      </c>
      <c r="B74" s="51" t="s">
        <v>171</v>
      </c>
      <c r="C74" s="59"/>
      <c r="D74" s="170">
        <v>0</v>
      </c>
      <c r="E74" s="170">
        <v>105000</v>
      </c>
      <c r="F74" s="24">
        <f t="shared" si="24"/>
        <v>-105000</v>
      </c>
      <c r="G74" s="50">
        <f t="shared" si="25"/>
        <v>-1</v>
      </c>
      <c r="H74" s="16"/>
      <c r="I74" s="8"/>
      <c r="J74" s="15"/>
      <c r="K74" s="8"/>
      <c r="L74" s="8"/>
      <c r="P74" s="8"/>
      <c r="V74" s="24"/>
    </row>
    <row r="75" spans="1:22" s="13" customFormat="1" ht="26.25" customHeight="1" x14ac:dyDescent="0.2">
      <c r="A75" s="91">
        <v>5895</v>
      </c>
      <c r="B75" s="137" t="s">
        <v>113</v>
      </c>
      <c r="C75" s="59"/>
      <c r="D75" s="170">
        <v>38283690</v>
      </c>
      <c r="E75" s="170">
        <v>105539560.83</v>
      </c>
      <c r="F75" s="24">
        <f t="shared" si="24"/>
        <v>-67255870.829999998</v>
      </c>
      <c r="G75" s="50">
        <f t="shared" si="25"/>
        <v>-0.63725744451726274</v>
      </c>
      <c r="H75" s="58"/>
      <c r="V75" s="24"/>
    </row>
    <row r="76" spans="1:22" s="6" customFormat="1" ht="0.75" hidden="1" customHeight="1" x14ac:dyDescent="0.2">
      <c r="A76" s="83"/>
      <c r="C76" s="59"/>
      <c r="D76" s="16"/>
      <c r="E76" s="24"/>
      <c r="F76" s="24"/>
      <c r="G76" s="86"/>
      <c r="H76" s="16"/>
      <c r="I76" s="24"/>
    </row>
    <row r="77" spans="1:22" s="6" customFormat="1" ht="27.75" customHeight="1" x14ac:dyDescent="0.25">
      <c r="A77" s="83"/>
      <c r="B77" s="167" t="s">
        <v>140</v>
      </c>
      <c r="C77" s="156"/>
      <c r="D77" s="113">
        <f>+D59+D61-D69</f>
        <v>18268028815.620003</v>
      </c>
      <c r="E77" s="113">
        <f>+E59+E61-E69</f>
        <v>23411958587.190006</v>
      </c>
      <c r="F77" s="113">
        <f>+F59+F61-F69</f>
        <v>-5143929771.5700064</v>
      </c>
      <c r="G77" s="114">
        <f>+F77/E77</f>
        <v>-0.21971377372863365</v>
      </c>
      <c r="H77" s="16"/>
      <c r="V77" s="24"/>
    </row>
    <row r="78" spans="1:22" s="6" customFormat="1" ht="2.25" customHeight="1" x14ac:dyDescent="0.2">
      <c r="A78" s="83"/>
      <c r="B78" s="4"/>
      <c r="C78" s="156"/>
      <c r="D78" s="14"/>
      <c r="E78" s="76"/>
      <c r="F78" s="44"/>
      <c r="G78" s="95"/>
      <c r="H78" s="16"/>
      <c r="I78" s="157" t="s">
        <v>54</v>
      </c>
      <c r="J78" s="158" t="s">
        <v>55</v>
      </c>
    </row>
  </sheetData>
  <mergeCells count="13">
    <mergeCell ref="A1:G1"/>
    <mergeCell ref="A3:G3"/>
    <mergeCell ref="A4:G4"/>
    <mergeCell ref="H6:K6"/>
    <mergeCell ref="G7:G8"/>
    <mergeCell ref="A5:G5"/>
    <mergeCell ref="B63:C63"/>
    <mergeCell ref="B65:C65"/>
    <mergeCell ref="A2:G2"/>
    <mergeCell ref="H2:N2"/>
    <mergeCell ref="A7:A8"/>
    <mergeCell ref="B7:B8"/>
    <mergeCell ref="C7:C8"/>
  </mergeCells>
  <printOptions horizontalCentered="1" verticalCentered="1"/>
  <pageMargins left="0.31496062992125984" right="0" top="0.19685039370078741" bottom="0.11811023622047245" header="0" footer="0"/>
  <pageSetup paperSize="9" scale="7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3D03-32D7-48B9-96EB-B32A28108DDB}">
  <dimension ref="A1:AD69"/>
  <sheetViews>
    <sheetView zoomScaleNormal="100" workbookViewId="0">
      <selection activeCell="Y56" sqref="Y56"/>
    </sheetView>
  </sheetViews>
  <sheetFormatPr baseColWidth="10" defaultColWidth="11.42578125" defaultRowHeight="12.75" x14ac:dyDescent="0.2"/>
  <cols>
    <col min="1" max="1" width="5.140625" style="70" customWidth="1"/>
    <col min="2" max="2" width="25.42578125" style="70" customWidth="1"/>
    <col min="3" max="3" width="1.140625" style="63" customWidth="1"/>
    <col min="4" max="4" width="14.85546875" style="12" customWidth="1"/>
    <col min="5" max="5" width="20.28515625" style="12" customWidth="1"/>
    <col min="6" max="6" width="28" style="12" hidden="1" customWidth="1"/>
    <col min="7" max="7" width="10.85546875" style="12" customWidth="1"/>
    <col min="8" max="8" width="4.42578125" style="70" bestFit="1" customWidth="1"/>
    <col min="9" max="9" width="22.28515625" style="70" customWidth="1"/>
    <col min="10" max="10" width="2" style="63" customWidth="1"/>
    <col min="11" max="11" width="14.42578125" style="18" customWidth="1"/>
    <col min="12" max="12" width="14" style="12" customWidth="1"/>
    <col min="13" max="13" width="13.28515625" style="12" hidden="1" customWidth="1"/>
    <col min="14" max="14" width="7.42578125" style="70" customWidth="1"/>
    <col min="15" max="15" width="6.140625" style="70" hidden="1" customWidth="1"/>
    <col min="16" max="17" width="6.5703125" style="70" hidden="1" customWidth="1"/>
    <col min="18" max="18" width="7.85546875" style="70" hidden="1" customWidth="1"/>
    <col min="19" max="19" width="7" style="70" hidden="1" customWidth="1"/>
    <col min="20" max="22" width="11.42578125" style="70" hidden="1" customWidth="1"/>
    <col min="23" max="23" width="7.85546875" style="70" customWidth="1"/>
    <col min="24" max="24" width="4.85546875" style="70" customWidth="1"/>
    <col min="25" max="16384" width="11.42578125" style="70"/>
  </cols>
  <sheetData>
    <row r="1" spans="1:25" s="1" customFormat="1" ht="18" x14ac:dyDescent="0.25">
      <c r="A1" s="175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25" s="1" customFormat="1" ht="18" x14ac:dyDescent="0.25">
      <c r="A2" s="178" t="s">
        <v>152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1:25" s="1" customFormat="1" ht="18" x14ac:dyDescent="0.25">
      <c r="A3" s="178" t="s">
        <v>157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</row>
    <row r="4" spans="1:25" s="1" customFormat="1" ht="18" x14ac:dyDescent="0.25">
      <c r="A4" s="178" t="s">
        <v>176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0"/>
    </row>
    <row r="5" spans="1:25" s="1" customFormat="1" ht="18" x14ac:dyDescent="0.25">
      <c r="A5" s="181" t="s">
        <v>58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3"/>
    </row>
    <row r="6" spans="1:25" s="2" customFormat="1" ht="14.25" customHeight="1" x14ac:dyDescent="0.2">
      <c r="A6" s="184" t="s">
        <v>0</v>
      </c>
      <c r="B6" s="185" t="s">
        <v>30</v>
      </c>
      <c r="C6" s="185"/>
      <c r="D6" s="80">
        <v>2026</v>
      </c>
      <c r="E6" s="80">
        <v>2025</v>
      </c>
      <c r="F6" s="36" t="s">
        <v>2</v>
      </c>
      <c r="G6" s="186" t="s">
        <v>138</v>
      </c>
      <c r="H6" s="187" t="s">
        <v>0</v>
      </c>
      <c r="I6" s="185" t="s">
        <v>30</v>
      </c>
      <c r="J6" s="185"/>
      <c r="K6" s="80">
        <v>2026</v>
      </c>
      <c r="L6" s="80">
        <v>2025</v>
      </c>
      <c r="M6" s="36" t="s">
        <v>2</v>
      </c>
      <c r="N6" s="188" t="s">
        <v>138</v>
      </c>
      <c r="P6" s="189" t="s">
        <v>1</v>
      </c>
      <c r="Q6" s="189"/>
      <c r="R6" s="189" t="s">
        <v>4</v>
      </c>
      <c r="S6" s="189"/>
    </row>
    <row r="7" spans="1:25" s="2" customFormat="1" ht="12" customHeight="1" x14ac:dyDescent="0.2">
      <c r="A7" s="184"/>
      <c r="B7" s="185"/>
      <c r="C7" s="185"/>
      <c r="D7" s="80" t="s">
        <v>173</v>
      </c>
      <c r="E7" s="80" t="s">
        <v>177</v>
      </c>
      <c r="F7" s="36" t="s">
        <v>5</v>
      </c>
      <c r="G7" s="186"/>
      <c r="H7" s="187"/>
      <c r="I7" s="185"/>
      <c r="J7" s="185"/>
      <c r="K7" s="80" t="s">
        <v>173</v>
      </c>
      <c r="L7" s="80" t="s">
        <v>177</v>
      </c>
      <c r="M7" s="36" t="s">
        <v>5</v>
      </c>
      <c r="N7" s="188"/>
    </row>
    <row r="8" spans="1:25" s="2" customFormat="1" ht="15.75" customHeight="1" x14ac:dyDescent="0.2">
      <c r="A8" s="96"/>
      <c r="B8" s="166" t="s">
        <v>1</v>
      </c>
      <c r="C8" s="36"/>
      <c r="D8" s="77"/>
      <c r="E8" s="77"/>
      <c r="F8" s="77"/>
      <c r="G8" s="106"/>
      <c r="H8" s="34"/>
      <c r="I8" s="166" t="s">
        <v>3</v>
      </c>
      <c r="J8" s="36"/>
      <c r="K8" s="17"/>
      <c r="L8" s="35"/>
      <c r="M8" s="35"/>
      <c r="N8" s="97"/>
    </row>
    <row r="9" spans="1:25" s="2" customFormat="1" ht="21.75" customHeight="1" x14ac:dyDescent="0.2">
      <c r="A9" s="96"/>
      <c r="B9" s="33" t="s">
        <v>59</v>
      </c>
      <c r="C9" s="36"/>
      <c r="D9" s="109">
        <f>+D10+D14+D16+D22+D26</f>
        <v>337503196062.91003</v>
      </c>
      <c r="E9" s="109">
        <f>+E10+E14+E16+E22+E26</f>
        <v>286975935112.76001</v>
      </c>
      <c r="F9" s="109">
        <f>+F10+F14+F16+F22+F26</f>
        <v>50527260950.150002</v>
      </c>
      <c r="G9" s="110">
        <f>+F9/E9</f>
        <v>0.17606793730037532</v>
      </c>
      <c r="H9" s="34"/>
      <c r="I9" s="33" t="s">
        <v>83</v>
      </c>
      <c r="J9" s="36"/>
      <c r="K9" s="109">
        <f>+K10+K19+K22+K26</f>
        <v>54744856656.409996</v>
      </c>
      <c r="L9" s="109">
        <f>+L10+L19+L22+L26</f>
        <v>29280572155.709999</v>
      </c>
      <c r="M9" s="109">
        <f>+M10+M19+M22+M26</f>
        <v>25464284500.699997</v>
      </c>
      <c r="N9" s="111">
        <f>+M9/L9</f>
        <v>0.86966485372227298</v>
      </c>
      <c r="P9" s="26">
        <f>+D9/D9*100</f>
        <v>100</v>
      </c>
      <c r="Q9" s="32">
        <f>+D9/D57*100</f>
        <v>49.773592360406191</v>
      </c>
    </row>
    <row r="10" spans="1:25" s="2" customFormat="1" ht="26.25" customHeight="1" x14ac:dyDescent="0.2">
      <c r="A10" s="101">
        <v>11</v>
      </c>
      <c r="B10" s="122" t="s">
        <v>60</v>
      </c>
      <c r="C10" s="36"/>
      <c r="D10" s="65">
        <f>SUM(D11:D13)</f>
        <v>91122606895.940002</v>
      </c>
      <c r="E10" s="65">
        <f>SUM(E11:E13)</f>
        <v>117744894016.60001</v>
      </c>
      <c r="F10" s="65">
        <f>SUM(F11:F13)</f>
        <v>-26622287120.659996</v>
      </c>
      <c r="G10" s="107">
        <f>+F10/E10</f>
        <v>-0.2261014147832747</v>
      </c>
      <c r="H10" s="38">
        <v>24</v>
      </c>
      <c r="I10" s="37" t="s">
        <v>84</v>
      </c>
      <c r="J10" s="36"/>
      <c r="K10" s="65">
        <f>SUM(K11:K16)</f>
        <v>7338293275.2299995</v>
      </c>
      <c r="L10" s="65">
        <f>SUM(L11:L16)</f>
        <v>4025657792.4899998</v>
      </c>
      <c r="M10" s="65">
        <f>SUM(M11:M16)</f>
        <v>3312635482.7399998</v>
      </c>
      <c r="N10" s="98">
        <f t="shared" ref="N10:N14" si="0">+M10/L10</f>
        <v>0.82288054611095673</v>
      </c>
    </row>
    <row r="11" spans="1:25" s="2" customFormat="1" ht="24.75" customHeight="1" x14ac:dyDescent="0.2">
      <c r="A11" s="96">
        <v>1105</v>
      </c>
      <c r="B11" s="66" t="s">
        <v>159</v>
      </c>
      <c r="C11" s="61"/>
      <c r="D11" s="169">
        <v>845600000</v>
      </c>
      <c r="E11" s="169">
        <v>0</v>
      </c>
      <c r="F11" s="64">
        <f>+D11-E11</f>
        <v>845600000</v>
      </c>
      <c r="G11" s="164" t="s">
        <v>6</v>
      </c>
      <c r="H11" s="39">
        <v>2401</v>
      </c>
      <c r="I11" s="66" t="s">
        <v>85</v>
      </c>
      <c r="J11" s="61"/>
      <c r="K11" s="169">
        <v>2151608229.7399998</v>
      </c>
      <c r="L11" s="169">
        <v>1003475818.27</v>
      </c>
      <c r="M11" s="64">
        <f>+K11-L11</f>
        <v>1148132411.4699998</v>
      </c>
      <c r="N11" s="99">
        <f t="shared" si="0"/>
        <v>1.1441555347585644</v>
      </c>
    </row>
    <row r="12" spans="1:25" s="2" customFormat="1" ht="26.25" customHeight="1" x14ac:dyDescent="0.2">
      <c r="A12" s="96">
        <v>1110</v>
      </c>
      <c r="B12" s="66" t="s">
        <v>61</v>
      </c>
      <c r="C12" s="61"/>
      <c r="D12" s="169">
        <v>89794888494.550003</v>
      </c>
      <c r="E12" s="169">
        <v>117577127591.25</v>
      </c>
      <c r="F12" s="64">
        <f>+D12-E12</f>
        <v>-27782239096.699997</v>
      </c>
      <c r="G12" s="108">
        <f>+F12/E12</f>
        <v>-0.23628948644912745</v>
      </c>
      <c r="H12" s="39">
        <v>2407</v>
      </c>
      <c r="I12" s="66" t="s">
        <v>86</v>
      </c>
      <c r="J12" s="61"/>
      <c r="K12" s="169">
        <v>241698592</v>
      </c>
      <c r="L12" s="169">
        <v>317922959</v>
      </c>
      <c r="M12" s="64">
        <f t="shared" ref="M12:M16" si="1">+K12-L12</f>
        <v>-76224367</v>
      </c>
      <c r="N12" s="99">
        <f t="shared" si="0"/>
        <v>-0.2397573526610263</v>
      </c>
      <c r="P12" s="9">
        <f>+D10/$D$9*100</f>
        <v>26.999035256233515</v>
      </c>
      <c r="S12" s="9">
        <f>+K10/$K$36*100</f>
        <v>1399.5372987847861</v>
      </c>
    </row>
    <row r="13" spans="1:25" s="2" customFormat="1" ht="18" customHeight="1" x14ac:dyDescent="0.2">
      <c r="A13" s="96">
        <v>1133</v>
      </c>
      <c r="B13" s="34" t="s">
        <v>62</v>
      </c>
      <c r="C13" s="61"/>
      <c r="D13" s="169">
        <v>482118401.38999999</v>
      </c>
      <c r="E13" s="169">
        <v>167766425.34999999</v>
      </c>
      <c r="F13" s="64">
        <f>+D13-E13</f>
        <v>314351976.03999996</v>
      </c>
      <c r="G13" s="108">
        <f>+F13/E13</f>
        <v>1.8737478335381363</v>
      </c>
      <c r="H13" s="39">
        <v>2424</v>
      </c>
      <c r="I13" s="66" t="s">
        <v>87</v>
      </c>
      <c r="J13" s="61"/>
      <c r="K13" s="169">
        <v>1519396621.9200001</v>
      </c>
      <c r="L13" s="169">
        <v>1751647754.9200001</v>
      </c>
      <c r="M13" s="64">
        <f t="shared" si="1"/>
        <v>-232251133</v>
      </c>
      <c r="N13" s="99">
        <f t="shared" si="0"/>
        <v>-0.13259008972988817</v>
      </c>
      <c r="P13" s="9">
        <f>+D19/$D$9*100</f>
        <v>6.2429391728108445</v>
      </c>
      <c r="R13" s="9">
        <f>+K11/$K$10*100</f>
        <v>29.320281283968765</v>
      </c>
      <c r="S13" s="9"/>
    </row>
    <row r="14" spans="1:25" s="2" customFormat="1" ht="28.15" customHeight="1" x14ac:dyDescent="0.2">
      <c r="A14" s="101">
        <v>12</v>
      </c>
      <c r="B14" s="122" t="s">
        <v>161</v>
      </c>
      <c r="C14" s="61"/>
      <c r="D14" s="65">
        <f>+D15</f>
        <v>223353255402</v>
      </c>
      <c r="E14" s="65">
        <f>+E15</f>
        <v>164574924053</v>
      </c>
      <c r="F14" s="65">
        <f>+F15</f>
        <v>58778331349</v>
      </c>
      <c r="G14" s="107">
        <f>+F14/E14</f>
        <v>0.35715241363302058</v>
      </c>
      <c r="H14" s="39">
        <v>2436</v>
      </c>
      <c r="I14" s="66" t="s">
        <v>88</v>
      </c>
      <c r="J14" s="61"/>
      <c r="K14" s="169">
        <v>233369028.62</v>
      </c>
      <c r="L14" s="169">
        <v>695633558.90999997</v>
      </c>
      <c r="M14" s="64">
        <f t="shared" si="1"/>
        <v>-462264530.28999996</v>
      </c>
      <c r="N14" s="99">
        <f t="shared" si="0"/>
        <v>-0.66452304430845766</v>
      </c>
      <c r="P14" s="9"/>
      <c r="R14" s="9"/>
      <c r="S14" s="9"/>
      <c r="Y14" s="10"/>
    </row>
    <row r="15" spans="1:25" s="2" customFormat="1" ht="33.75" customHeight="1" x14ac:dyDescent="0.2">
      <c r="A15" s="96">
        <v>1223</v>
      </c>
      <c r="B15" s="66" t="s">
        <v>162</v>
      </c>
      <c r="C15" s="61"/>
      <c r="D15" s="169">
        <v>223353255402</v>
      </c>
      <c r="E15" s="169">
        <v>164574924053</v>
      </c>
      <c r="F15" s="64">
        <f t="shared" ref="F15" si="2">+D15-E15</f>
        <v>58778331349</v>
      </c>
      <c r="G15" s="108">
        <f>+F15/E15</f>
        <v>0.35715241363302058</v>
      </c>
      <c r="H15" s="39">
        <v>2440</v>
      </c>
      <c r="I15" s="66" t="s">
        <v>89</v>
      </c>
      <c r="J15" s="61"/>
      <c r="K15" s="169">
        <v>1442422466.4100001</v>
      </c>
      <c r="L15" s="169">
        <v>117913921</v>
      </c>
      <c r="M15" s="64">
        <f t="shared" si="1"/>
        <v>1324508545.4100001</v>
      </c>
      <c r="N15" s="99">
        <f>+M15/L15</f>
        <v>11.232842858393285</v>
      </c>
      <c r="P15" s="9"/>
      <c r="R15" s="9">
        <f>+K12/$K$10*100</f>
        <v>3.2936622036603547</v>
      </c>
      <c r="S15" s="9"/>
    </row>
    <row r="16" spans="1:25" s="2" customFormat="1" ht="20.25" customHeight="1" x14ac:dyDescent="0.2">
      <c r="A16" s="101">
        <v>13</v>
      </c>
      <c r="B16" s="37" t="s">
        <v>63</v>
      </c>
      <c r="C16" s="36"/>
      <c r="D16" s="65">
        <f>SUM(D17:D20)</f>
        <v>21074873516.5</v>
      </c>
      <c r="E16" s="65">
        <f t="shared" ref="E16:F16" si="3">SUM(E17:E20)</f>
        <v>3187500586</v>
      </c>
      <c r="F16" s="65">
        <f t="shared" si="3"/>
        <v>17887372930.5</v>
      </c>
      <c r="G16" s="107">
        <f>+F16/E16</f>
        <v>5.6117238092642658</v>
      </c>
      <c r="H16" s="34">
        <v>2490</v>
      </c>
      <c r="I16" s="34" t="s">
        <v>90</v>
      </c>
      <c r="J16" s="61"/>
      <c r="K16" s="169">
        <v>1749798336.54</v>
      </c>
      <c r="L16" s="169">
        <v>139063780.38999999</v>
      </c>
      <c r="M16" s="64">
        <f t="shared" si="1"/>
        <v>1610734556.1500001</v>
      </c>
      <c r="N16" s="99">
        <f t="shared" ref="N16" si="4">+M16/L16</f>
        <v>11.582703646001466</v>
      </c>
      <c r="P16" s="9">
        <f>+D21/$D$9*100</f>
        <v>0</v>
      </c>
      <c r="R16" s="9">
        <f>+K13/$K$10*100</f>
        <v>20.705040871678413</v>
      </c>
      <c r="S16" s="9"/>
    </row>
    <row r="17" spans="1:30" s="2" customFormat="1" ht="3" customHeight="1" x14ac:dyDescent="0.2">
      <c r="A17" s="100"/>
      <c r="B17" s="66"/>
      <c r="C17" s="36"/>
      <c r="D17" s="65"/>
      <c r="E17" s="169"/>
      <c r="F17" s="64"/>
      <c r="G17" s="108"/>
      <c r="H17" s="34"/>
      <c r="I17" s="34"/>
      <c r="J17" s="61"/>
      <c r="K17" s="64"/>
      <c r="L17" s="64"/>
      <c r="M17" s="64"/>
      <c r="N17" s="99"/>
      <c r="P17" s="9"/>
      <c r="R17" s="9"/>
      <c r="S17" s="9"/>
    </row>
    <row r="18" spans="1:30" s="2" customFormat="1" ht="21" customHeight="1" x14ac:dyDescent="0.2">
      <c r="A18" s="100">
        <v>1316</v>
      </c>
      <c r="B18" s="66" t="s">
        <v>7</v>
      </c>
      <c r="C18" s="61"/>
      <c r="D18" s="169">
        <v>4724900</v>
      </c>
      <c r="E18" s="169">
        <v>27300</v>
      </c>
      <c r="F18" s="64">
        <f t="shared" ref="F18:F20" si="5">+D18-E18</f>
        <v>4697600</v>
      </c>
      <c r="G18" s="108">
        <f>+F18/E18</f>
        <v>172.07326007326009</v>
      </c>
      <c r="H18" s="34"/>
      <c r="I18" s="66"/>
      <c r="J18" s="61"/>
      <c r="K18" s="64"/>
      <c r="L18" s="64"/>
      <c r="M18" s="64"/>
      <c r="N18" s="102"/>
      <c r="P18" s="9" t="e">
        <f>+D23/$D$21*100</f>
        <v>#DIV/0!</v>
      </c>
      <c r="R18" s="9">
        <f>+K15/$K$10*100</f>
        <v>19.656102751832186</v>
      </c>
      <c r="S18" s="9"/>
    </row>
    <row r="19" spans="1:30" s="2" customFormat="1" ht="21.75" customHeight="1" x14ac:dyDescent="0.2">
      <c r="A19" s="103">
        <v>1317</v>
      </c>
      <c r="B19" s="66" t="s">
        <v>64</v>
      </c>
      <c r="C19" s="61"/>
      <c r="D19" s="169">
        <v>21070119236.5</v>
      </c>
      <c r="E19" s="169">
        <v>3187068537</v>
      </c>
      <c r="F19" s="64">
        <f t="shared" si="5"/>
        <v>17883050699.5</v>
      </c>
      <c r="G19" s="108">
        <f>+F19/E19</f>
        <v>5.6111283745197982</v>
      </c>
      <c r="H19" s="38">
        <v>25</v>
      </c>
      <c r="I19" s="122" t="s">
        <v>91</v>
      </c>
      <c r="J19" s="36"/>
      <c r="K19" s="65">
        <f>+K20</f>
        <v>15788943920.190001</v>
      </c>
      <c r="L19" s="65">
        <f>+L20</f>
        <v>10475403191.190001</v>
      </c>
      <c r="M19" s="65">
        <f>+M20</f>
        <v>5313540729</v>
      </c>
      <c r="N19" s="98">
        <f>+M19/L19</f>
        <v>0.50723973407236311</v>
      </c>
      <c r="P19" s="9"/>
      <c r="R19" s="9">
        <f>+K16/$K$10*100</f>
        <v>23.844758868473505</v>
      </c>
      <c r="S19" s="9">
        <f>+K16/$K$36*100</f>
        <v>333.71629416957978</v>
      </c>
    </row>
    <row r="20" spans="1:30" s="2" customFormat="1" ht="25.5" customHeight="1" x14ac:dyDescent="0.2">
      <c r="A20" s="103">
        <v>1384</v>
      </c>
      <c r="B20" s="66" t="s">
        <v>65</v>
      </c>
      <c r="C20" s="61"/>
      <c r="D20" s="64">
        <v>29380</v>
      </c>
      <c r="E20" s="169">
        <v>404749</v>
      </c>
      <c r="F20" s="64">
        <f t="shared" si="5"/>
        <v>-375369</v>
      </c>
      <c r="G20" s="108">
        <f t="shared" ref="G20" si="6">+F20/E20</f>
        <v>-0.92741180336455431</v>
      </c>
      <c r="H20" s="41">
        <v>2511</v>
      </c>
      <c r="I20" s="66" t="s">
        <v>92</v>
      </c>
      <c r="J20" s="61"/>
      <c r="K20" s="169">
        <v>15788943920.190001</v>
      </c>
      <c r="L20" s="169">
        <v>10475403191.190001</v>
      </c>
      <c r="M20" s="64">
        <f>+K20-L20</f>
        <v>5313540729</v>
      </c>
      <c r="N20" s="99">
        <f>+M20/L20</f>
        <v>0.50723973407236311</v>
      </c>
      <c r="R20" s="9" t="e">
        <f>+#REF!/$K$10*100</f>
        <v>#REF!</v>
      </c>
      <c r="S20" s="9"/>
    </row>
    <row r="21" spans="1:30" s="2" customFormat="1" ht="1.5" customHeight="1" x14ac:dyDescent="0.2">
      <c r="A21" s="103"/>
      <c r="B21" s="66"/>
      <c r="C21" s="61"/>
      <c r="D21" s="64"/>
      <c r="E21" s="169"/>
      <c r="F21" s="64"/>
      <c r="G21" s="108"/>
      <c r="H21" s="34"/>
      <c r="I21" s="34"/>
      <c r="J21" s="61"/>
      <c r="K21" s="64"/>
      <c r="L21" s="64"/>
      <c r="M21" s="64"/>
      <c r="N21" s="104"/>
      <c r="S21" s="9"/>
      <c r="X21" s="39"/>
      <c r="Y21" s="10"/>
      <c r="AD21" s="108"/>
    </row>
    <row r="22" spans="1:30" s="2" customFormat="1" ht="21.75" customHeight="1" x14ac:dyDescent="0.2">
      <c r="A22" s="101">
        <v>15</v>
      </c>
      <c r="B22" s="37" t="s">
        <v>67</v>
      </c>
      <c r="C22" s="36"/>
      <c r="D22" s="65">
        <f>SUM(D23:D25)</f>
        <v>678045026.77999997</v>
      </c>
      <c r="E22" s="65">
        <f>SUM(E23:E25)</f>
        <v>683293642.56999993</v>
      </c>
      <c r="F22" s="65">
        <f>SUM(F23:F25)</f>
        <v>-5248615.7899999917</v>
      </c>
      <c r="G22" s="107">
        <f t="shared" ref="G22:G29" si="7">+F22/E22</f>
        <v>-7.6813473198125036E-3</v>
      </c>
      <c r="H22" s="38">
        <v>27</v>
      </c>
      <c r="I22" s="37" t="s">
        <v>93</v>
      </c>
      <c r="J22" s="36"/>
      <c r="K22" s="65">
        <f>SUM(K23:K24)</f>
        <v>363132887</v>
      </c>
      <c r="L22" s="65">
        <f>SUM(L23:L24)</f>
        <v>367196310</v>
      </c>
      <c r="M22" s="65">
        <f>SUM(M23:M24)</f>
        <v>-4063423</v>
      </c>
      <c r="N22" s="98">
        <f>+M22/L22</f>
        <v>-1.1066077978833719E-2</v>
      </c>
      <c r="P22" s="9" t="e">
        <f>+#REF!/$D$21*100</f>
        <v>#REF!</v>
      </c>
      <c r="Q22" s="9"/>
      <c r="R22" s="9"/>
      <c r="S22" s="9">
        <f>+K19/$K$36*100</f>
        <v>3011.2200611162693</v>
      </c>
      <c r="X22" s="39"/>
      <c r="Y22" s="10"/>
      <c r="AD22" s="108"/>
    </row>
    <row r="23" spans="1:30" s="2" customFormat="1" ht="16.5" customHeight="1" x14ac:dyDescent="0.2">
      <c r="A23" s="103">
        <v>1510</v>
      </c>
      <c r="B23" s="66" t="s">
        <v>68</v>
      </c>
      <c r="C23" s="61"/>
      <c r="D23" s="169">
        <v>157141957.69999999</v>
      </c>
      <c r="E23" s="169">
        <v>157183645.08000001</v>
      </c>
      <c r="F23" s="64">
        <f>+D23-E23</f>
        <v>-41687.380000025034</v>
      </c>
      <c r="G23" s="108">
        <f t="shared" si="7"/>
        <v>-2.6521448830638757E-4</v>
      </c>
      <c r="H23" s="39">
        <v>2701</v>
      </c>
      <c r="I23" s="66" t="s">
        <v>28</v>
      </c>
      <c r="J23" s="61"/>
      <c r="K23" s="169">
        <v>363132887</v>
      </c>
      <c r="L23" s="169">
        <v>367196310</v>
      </c>
      <c r="M23" s="64">
        <f>+K23-L23</f>
        <v>-4063423</v>
      </c>
      <c r="N23" s="99">
        <f>+M23/L23</f>
        <v>-1.1066077978833719E-2</v>
      </c>
      <c r="P23" s="9" t="e">
        <f>+D24/$D$21*100</f>
        <v>#DIV/0!</v>
      </c>
      <c r="R23" s="9"/>
      <c r="S23" s="9"/>
    </row>
    <row r="24" spans="1:30" s="2" customFormat="1" ht="14.25" customHeight="1" x14ac:dyDescent="0.2">
      <c r="A24" s="103">
        <v>1514</v>
      </c>
      <c r="B24" s="66" t="s">
        <v>69</v>
      </c>
      <c r="C24" s="61"/>
      <c r="D24" s="169">
        <v>519010195.05000001</v>
      </c>
      <c r="E24" s="169">
        <v>524011257.45999998</v>
      </c>
      <c r="F24" s="64">
        <f>+D24-E24</f>
        <v>-5001062.4099999666</v>
      </c>
      <c r="G24" s="108">
        <f t="shared" si="7"/>
        <v>-9.5438071965118412E-3</v>
      </c>
      <c r="H24" s="39"/>
      <c r="I24" s="66"/>
      <c r="J24" s="62"/>
      <c r="K24" s="64"/>
      <c r="L24" s="64"/>
      <c r="M24" s="64"/>
      <c r="N24" s="99"/>
      <c r="P24" s="9" t="e">
        <f>+D25/$D$21*100</f>
        <v>#DIV/0!</v>
      </c>
      <c r="R24" s="9"/>
      <c r="S24" s="9"/>
    </row>
    <row r="25" spans="1:30" s="2" customFormat="1" ht="16.5" customHeight="1" x14ac:dyDescent="0.2">
      <c r="A25" s="96">
        <v>1530</v>
      </c>
      <c r="B25" s="34" t="s">
        <v>9</v>
      </c>
      <c r="C25" s="61"/>
      <c r="D25" s="169">
        <v>1892874.03</v>
      </c>
      <c r="E25" s="169">
        <v>2098740.0299999998</v>
      </c>
      <c r="F25" s="64">
        <f t="shared" ref="F25" si="8">+D25-E25</f>
        <v>-205865.99999999977</v>
      </c>
      <c r="G25" s="108">
        <f t="shared" si="7"/>
        <v>-9.8090281338942098E-2</v>
      </c>
      <c r="H25" s="40"/>
      <c r="I25" s="41"/>
      <c r="J25" s="62"/>
      <c r="K25" s="64"/>
      <c r="L25" s="64"/>
      <c r="M25" s="64"/>
      <c r="N25" s="99"/>
      <c r="P25" s="9"/>
      <c r="R25" s="9"/>
      <c r="S25" s="9">
        <f>+K22/$K$36*100</f>
        <v>69.255615810199714</v>
      </c>
      <c r="Y25" s="10"/>
    </row>
    <row r="26" spans="1:30" s="2" customFormat="1" ht="18.75" customHeight="1" x14ac:dyDescent="0.2">
      <c r="A26" s="101">
        <v>19</v>
      </c>
      <c r="B26" s="37" t="s">
        <v>11</v>
      </c>
      <c r="C26" s="36"/>
      <c r="D26" s="65">
        <f>SUM(D27:D29)</f>
        <v>1274415221.6900001</v>
      </c>
      <c r="E26" s="65">
        <f t="shared" ref="E26:F26" si="9">SUM(E27:E29)</f>
        <v>785322814.58999991</v>
      </c>
      <c r="F26" s="65">
        <f t="shared" si="9"/>
        <v>489092407.10000008</v>
      </c>
      <c r="G26" s="107">
        <f t="shared" si="7"/>
        <v>0.62279154255227476</v>
      </c>
      <c r="H26" s="38">
        <v>29</v>
      </c>
      <c r="I26" s="37" t="s">
        <v>10</v>
      </c>
      <c r="J26" s="36"/>
      <c r="K26" s="65">
        <f>SUM(K27:K29)</f>
        <v>31254486573.989998</v>
      </c>
      <c r="L26" s="65">
        <f t="shared" ref="L26:M26" si="10">SUM(L27:L29)</f>
        <v>14412314862.029999</v>
      </c>
      <c r="M26" s="65">
        <f t="shared" si="10"/>
        <v>16842171711.959999</v>
      </c>
      <c r="N26" s="98">
        <f>+M26/L26</f>
        <v>1.1685958760401207</v>
      </c>
      <c r="P26" s="9" t="e">
        <f>+#REF!/$D$9*100</f>
        <v>#REF!</v>
      </c>
      <c r="R26" s="9"/>
      <c r="S26" s="9"/>
      <c r="Z26" s="10"/>
    </row>
    <row r="27" spans="1:30" s="2" customFormat="1" ht="24.75" customHeight="1" x14ac:dyDescent="0.2">
      <c r="A27" s="103">
        <v>1906</v>
      </c>
      <c r="B27" s="66" t="s">
        <v>8</v>
      </c>
      <c r="C27" s="62"/>
      <c r="D27" s="169">
        <v>871028029.69000006</v>
      </c>
      <c r="E27" s="169">
        <v>381132140.19</v>
      </c>
      <c r="F27" s="64">
        <f>+D27-E27</f>
        <v>489895889.50000006</v>
      </c>
      <c r="G27" s="108">
        <f t="shared" si="7"/>
        <v>1.2853701848807075</v>
      </c>
      <c r="H27" s="39">
        <v>2902</v>
      </c>
      <c r="I27" s="66" t="s">
        <v>94</v>
      </c>
      <c r="J27" s="61"/>
      <c r="K27" s="169">
        <v>9317204335.1100006</v>
      </c>
      <c r="L27" s="169">
        <v>4533383101.6499996</v>
      </c>
      <c r="M27" s="64">
        <f>+K27-L27</f>
        <v>4783821233.460001</v>
      </c>
      <c r="N27" s="99">
        <f>+M27/L27</f>
        <v>1.0552430990707249</v>
      </c>
      <c r="R27" s="9"/>
      <c r="S27" s="9"/>
    </row>
    <row r="28" spans="1:30" s="2" customFormat="1" ht="33.75" x14ac:dyDescent="0.2">
      <c r="A28" s="171">
        <v>1907</v>
      </c>
      <c r="B28" s="172" t="s">
        <v>169</v>
      </c>
      <c r="C28" s="62"/>
      <c r="D28" s="169">
        <v>1647574</v>
      </c>
      <c r="E28" s="169">
        <v>1647574</v>
      </c>
      <c r="F28" s="64">
        <f>+D28-E28</f>
        <v>0</v>
      </c>
      <c r="G28" s="108">
        <f t="shared" si="7"/>
        <v>0</v>
      </c>
      <c r="H28" s="34">
        <v>2910</v>
      </c>
      <c r="I28" s="66" t="s">
        <v>12</v>
      </c>
      <c r="J28" s="61"/>
      <c r="K28" s="169">
        <v>12244630972</v>
      </c>
      <c r="L28" s="169">
        <v>3842928373</v>
      </c>
      <c r="M28" s="64">
        <f>+K28-L28</f>
        <v>8401702599</v>
      </c>
      <c r="N28" s="99">
        <f>+M28/L28</f>
        <v>2.1862761372367636</v>
      </c>
      <c r="R28" s="9"/>
      <c r="S28" s="9"/>
    </row>
    <row r="29" spans="1:30" s="2" customFormat="1" ht="21.95" customHeight="1" x14ac:dyDescent="0.2">
      <c r="A29" s="171">
        <v>1908</v>
      </c>
      <c r="B29" s="172" t="s">
        <v>170</v>
      </c>
      <c r="C29" s="62"/>
      <c r="D29" s="169">
        <v>401739618</v>
      </c>
      <c r="E29" s="169">
        <v>402543100.39999998</v>
      </c>
      <c r="F29" s="64">
        <f>+D29-E29</f>
        <v>-803482.39999997616</v>
      </c>
      <c r="G29" s="108">
        <f t="shared" si="7"/>
        <v>-1.9960158283710981E-3</v>
      </c>
      <c r="H29" s="34" t="s">
        <v>142</v>
      </c>
      <c r="I29" s="66" t="s">
        <v>143</v>
      </c>
      <c r="J29" s="61"/>
      <c r="K29" s="169">
        <v>9692651266.8799992</v>
      </c>
      <c r="L29" s="169">
        <v>6036003387.3800001</v>
      </c>
      <c r="M29" s="64">
        <f>+K29-L29</f>
        <v>3656647879.499999</v>
      </c>
      <c r="N29" s="99">
        <f>+M29/L29</f>
        <v>0.60580613442750419</v>
      </c>
      <c r="R29" s="9"/>
      <c r="S29" s="9">
        <f>+K26/$K$36*100</f>
        <v>5960.7620020196528</v>
      </c>
    </row>
    <row r="30" spans="1:30" s="2" customFormat="1" ht="1.5" customHeight="1" x14ac:dyDescent="0.2">
      <c r="A30" s="103"/>
      <c r="B30" s="66"/>
      <c r="C30" s="62"/>
      <c r="D30" s="169"/>
      <c r="E30" s="169"/>
      <c r="F30" s="64"/>
      <c r="G30" s="108"/>
      <c r="H30" s="34"/>
      <c r="I30" s="66"/>
      <c r="J30" s="61"/>
      <c r="K30" s="64"/>
      <c r="L30" s="64"/>
      <c r="M30" s="64"/>
      <c r="N30" s="99"/>
      <c r="R30" s="9"/>
      <c r="S30" s="9"/>
    </row>
    <row r="31" spans="1:30" s="2" customFormat="1" ht="25.5" customHeight="1" x14ac:dyDescent="0.2">
      <c r="A31" s="96"/>
      <c r="B31" s="33" t="s">
        <v>70</v>
      </c>
      <c r="C31" s="36"/>
      <c r="D31" s="109">
        <f>D32+D35+D50+D52</f>
        <v>340573631542.94</v>
      </c>
      <c r="E31" s="109">
        <f>E32+E35+E50+E52</f>
        <v>341726170738.77002</v>
      </c>
      <c r="F31" s="109">
        <f>F32+F35+F50+F52</f>
        <v>-1152539195.829999</v>
      </c>
      <c r="G31" s="110">
        <f>+F31/E31</f>
        <v>-3.3726980679833528E-3</v>
      </c>
      <c r="H31" s="34"/>
      <c r="I31" s="33"/>
      <c r="J31" s="36"/>
      <c r="K31" s="65"/>
      <c r="L31" s="65"/>
      <c r="M31" s="65"/>
      <c r="N31" s="98"/>
      <c r="P31" s="9"/>
      <c r="R31" s="9"/>
      <c r="S31" s="9"/>
    </row>
    <row r="32" spans="1:30" s="2" customFormat="1" ht="18.75" customHeight="1" x14ac:dyDescent="0.2">
      <c r="A32" s="101">
        <v>13</v>
      </c>
      <c r="B32" s="37" t="s">
        <v>63</v>
      </c>
      <c r="C32" s="36"/>
      <c r="D32" s="65">
        <f>SUM(D33:D34)</f>
        <v>95748392</v>
      </c>
      <c r="E32" s="65">
        <f>SUM(E33:E34)</f>
        <v>95988025</v>
      </c>
      <c r="F32" s="65">
        <f>SUM(F33:F34)</f>
        <v>-239633</v>
      </c>
      <c r="G32" s="107">
        <f>+F32/E32</f>
        <v>-2.4964884942679046E-3</v>
      </c>
      <c r="H32" s="39"/>
      <c r="I32" s="66"/>
      <c r="J32" s="61"/>
      <c r="K32" s="64"/>
      <c r="L32" s="64"/>
      <c r="M32" s="64"/>
      <c r="N32" s="99"/>
      <c r="P32" s="9" t="e">
        <f>+#REF!/$D$9*100</f>
        <v>#REF!</v>
      </c>
      <c r="R32" s="9"/>
      <c r="S32" s="9"/>
    </row>
    <row r="33" spans="1:26" s="2" customFormat="1" ht="22.5" x14ac:dyDescent="0.2">
      <c r="A33" s="103">
        <v>1385</v>
      </c>
      <c r="B33" s="66" t="s">
        <v>145</v>
      </c>
      <c r="C33" s="61"/>
      <c r="D33" s="64">
        <v>127550851</v>
      </c>
      <c r="E33" s="64">
        <v>127550851</v>
      </c>
      <c r="F33" s="64">
        <f t="shared" ref="F33:F34" si="11">+D33-E33</f>
        <v>0</v>
      </c>
      <c r="G33" s="108">
        <f t="shared" ref="G33:G34" si="12">+F33/E33</f>
        <v>0</v>
      </c>
      <c r="H33" s="34"/>
      <c r="I33" s="33" t="s">
        <v>95</v>
      </c>
      <c r="J33" s="112"/>
      <c r="K33" s="109">
        <f>+K35+K38</f>
        <v>524337099.24000001</v>
      </c>
      <c r="L33" s="109">
        <f t="shared" ref="L33:M33" si="13">+L35+L38</f>
        <v>322001995.24000001</v>
      </c>
      <c r="M33" s="109">
        <f t="shared" si="13"/>
        <v>202335104</v>
      </c>
      <c r="N33" s="111">
        <f>+M33/L33</f>
        <v>0.62836599459327003</v>
      </c>
      <c r="P33" s="9"/>
      <c r="S33" s="9"/>
    </row>
    <row r="34" spans="1:26" s="2" customFormat="1" ht="22.5" x14ac:dyDescent="0.2">
      <c r="A34" s="103">
        <v>1386</v>
      </c>
      <c r="B34" s="66" t="s">
        <v>66</v>
      </c>
      <c r="C34" s="61"/>
      <c r="D34" s="169">
        <v>-31802459</v>
      </c>
      <c r="E34" s="64">
        <v>-31562826</v>
      </c>
      <c r="F34" s="64">
        <f t="shared" si="11"/>
        <v>-239633</v>
      </c>
      <c r="G34" s="108">
        <f t="shared" si="12"/>
        <v>7.5922542550530808E-3</v>
      </c>
      <c r="H34" s="39"/>
      <c r="I34" s="66"/>
      <c r="J34" s="61"/>
      <c r="K34" s="64"/>
      <c r="L34" s="64"/>
      <c r="M34" s="64"/>
      <c r="N34" s="99"/>
      <c r="R34" s="9"/>
    </row>
    <row r="35" spans="1:26" s="2" customFormat="1" ht="21.75" customHeight="1" x14ac:dyDescent="0.2">
      <c r="A35" s="101">
        <v>16</v>
      </c>
      <c r="B35" s="38" t="s">
        <v>71</v>
      </c>
      <c r="C35" s="36"/>
      <c r="D35" s="65">
        <f>SUM(D36:D49)</f>
        <v>338678822613.81</v>
      </c>
      <c r="E35" s="65">
        <f t="shared" ref="E35:F35" si="14">SUM(E36:E49)</f>
        <v>339712840148.52002</v>
      </c>
      <c r="F35" s="65">
        <f t="shared" si="14"/>
        <v>-1034017534.7099988</v>
      </c>
      <c r="G35" s="107">
        <f>+F35/E35</f>
        <v>-3.0437987985909918E-3</v>
      </c>
      <c r="H35" s="38">
        <v>25</v>
      </c>
      <c r="I35" s="78" t="s">
        <v>91</v>
      </c>
      <c r="J35" s="36"/>
      <c r="K35" s="65">
        <f>SUM(K36:K37)</f>
        <v>524337099.24000001</v>
      </c>
      <c r="L35" s="65">
        <f>SUM(L36:L37)</f>
        <v>322001995.24000001</v>
      </c>
      <c r="M35" s="65">
        <f>SUM(M36:M37)</f>
        <v>202335104</v>
      </c>
      <c r="N35" s="98">
        <f>+M35/L35</f>
        <v>0.62836599459327003</v>
      </c>
      <c r="P35" s="9"/>
      <c r="S35" s="9"/>
    </row>
    <row r="36" spans="1:26" s="2" customFormat="1" ht="24" customHeight="1" x14ac:dyDescent="0.2">
      <c r="A36" s="103">
        <v>1605</v>
      </c>
      <c r="B36" s="34" t="s">
        <v>14</v>
      </c>
      <c r="C36" s="61"/>
      <c r="D36" s="64">
        <v>272742479086.28</v>
      </c>
      <c r="E36" s="64">
        <v>272742479086.28</v>
      </c>
      <c r="F36" s="64">
        <f t="shared" ref="F36:F48" si="15">+D36-E36</f>
        <v>0</v>
      </c>
      <c r="G36" s="108">
        <f t="shared" ref="G36:G46" si="16">+F36/E36</f>
        <v>0</v>
      </c>
      <c r="H36" s="39">
        <v>2512</v>
      </c>
      <c r="I36" s="66" t="s">
        <v>96</v>
      </c>
      <c r="J36" s="61"/>
      <c r="K36" s="169">
        <v>524337099.24000001</v>
      </c>
      <c r="L36" s="169">
        <v>322001995.24000001</v>
      </c>
      <c r="M36" s="64">
        <f>+K36-L36</f>
        <v>202335104</v>
      </c>
      <c r="N36" s="99">
        <f>+M36/L36</f>
        <v>0.62836599459327003</v>
      </c>
      <c r="R36" s="9" t="e">
        <f>+#REF!/$K$36*100</f>
        <v>#REF!</v>
      </c>
      <c r="S36" s="9"/>
    </row>
    <row r="37" spans="1:26" s="2" customFormat="1" ht="2.25" customHeight="1" x14ac:dyDescent="0.2">
      <c r="A37" s="103"/>
      <c r="B37" s="66"/>
      <c r="C37" s="135"/>
      <c r="D37" s="169"/>
      <c r="E37" s="64"/>
      <c r="F37" s="64"/>
      <c r="G37" s="108"/>
      <c r="H37" s="131"/>
      <c r="I37" s="66"/>
      <c r="J37" s="61"/>
      <c r="K37" s="64"/>
      <c r="L37" s="64"/>
      <c r="M37" s="64"/>
      <c r="N37" s="99"/>
      <c r="R37" s="9"/>
      <c r="S37" s="9"/>
    </row>
    <row r="38" spans="1:26" s="2" customFormat="1" ht="16.5" customHeight="1" x14ac:dyDescent="0.2">
      <c r="A38" s="103">
        <v>1635</v>
      </c>
      <c r="B38" s="66" t="s">
        <v>16</v>
      </c>
      <c r="C38" s="135"/>
      <c r="D38" s="169">
        <v>220491925.88</v>
      </c>
      <c r="E38" s="64">
        <v>1662784795.5599999</v>
      </c>
      <c r="F38" s="64">
        <f t="shared" si="15"/>
        <v>-1442292869.6799998</v>
      </c>
      <c r="G38" s="108">
        <f t="shared" si="16"/>
        <v>-0.86739599347506546</v>
      </c>
      <c r="H38" s="38"/>
      <c r="I38" s="37"/>
      <c r="J38" s="36"/>
      <c r="K38" s="65"/>
      <c r="L38" s="65"/>
      <c r="M38" s="65"/>
      <c r="N38" s="98"/>
      <c r="R38" s="9"/>
      <c r="S38" s="9"/>
    </row>
    <row r="39" spans="1:26" s="2" customFormat="1" ht="22.5" x14ac:dyDescent="0.2">
      <c r="A39" s="103">
        <v>1637</v>
      </c>
      <c r="B39" s="66" t="s">
        <v>73</v>
      </c>
      <c r="C39" s="135"/>
      <c r="D39" s="169">
        <v>1007204476.6</v>
      </c>
      <c r="E39" s="64">
        <v>803133922.35000002</v>
      </c>
      <c r="F39" s="64">
        <f t="shared" si="15"/>
        <v>204070554.25</v>
      </c>
      <c r="G39" s="108">
        <f t="shared" si="16"/>
        <v>0.25409280889653107</v>
      </c>
      <c r="H39" s="39"/>
      <c r="I39" s="66"/>
      <c r="J39" s="61"/>
      <c r="K39" s="64"/>
      <c r="L39" s="174"/>
      <c r="M39" s="64"/>
      <c r="N39" s="99"/>
      <c r="P39" s="32" t="e">
        <f>+#REF!/#REF!*100</f>
        <v>#REF!</v>
      </c>
      <c r="R39" s="9"/>
      <c r="S39" s="9"/>
      <c r="Z39" s="10"/>
    </row>
    <row r="40" spans="1:26" s="2" customFormat="1" ht="18" customHeight="1" x14ac:dyDescent="0.2">
      <c r="A40" s="103">
        <v>1640</v>
      </c>
      <c r="B40" s="66" t="s">
        <v>17</v>
      </c>
      <c r="C40" s="61"/>
      <c r="D40" s="169">
        <v>62832290873.839996</v>
      </c>
      <c r="E40" s="64">
        <v>62832290873.839996</v>
      </c>
      <c r="F40" s="64">
        <f t="shared" si="15"/>
        <v>0</v>
      </c>
      <c r="G40" s="108">
        <f t="shared" si="16"/>
        <v>0</v>
      </c>
      <c r="H40" s="34"/>
      <c r="I40" s="34"/>
      <c r="J40" s="61"/>
      <c r="K40" s="64"/>
      <c r="L40" s="64"/>
      <c r="M40" s="64"/>
      <c r="N40" s="99"/>
      <c r="R40" s="9"/>
    </row>
    <row r="41" spans="1:26" s="2" customFormat="1" ht="18" customHeight="1" x14ac:dyDescent="0.2">
      <c r="A41" s="103">
        <v>1655</v>
      </c>
      <c r="B41" s="66" t="s">
        <v>19</v>
      </c>
      <c r="C41" s="135"/>
      <c r="D41" s="169">
        <v>2160361399.6999998</v>
      </c>
      <c r="E41" s="64">
        <v>2132091614.05</v>
      </c>
      <c r="F41" s="64">
        <f t="shared" si="15"/>
        <v>28269785.649999857</v>
      </c>
      <c r="G41" s="108">
        <f t="shared" si="16"/>
        <v>1.3259179607343505E-2</v>
      </c>
      <c r="H41" s="34"/>
      <c r="I41" s="33" t="s">
        <v>13</v>
      </c>
      <c r="J41" s="36"/>
      <c r="K41" s="109">
        <f>+K9+K33</f>
        <v>55269193755.649994</v>
      </c>
      <c r="L41" s="109">
        <f>+L9+L33</f>
        <v>29602574150.950001</v>
      </c>
      <c r="M41" s="109">
        <f>+M9+M33</f>
        <v>25666619604.699997</v>
      </c>
      <c r="N41" s="111">
        <f>+M41/L41</f>
        <v>0.86704012542356246</v>
      </c>
      <c r="P41" s="32">
        <f>+D35/D57*100</f>
        <v>49.946968960672983</v>
      </c>
      <c r="R41" s="9"/>
      <c r="S41" s="9"/>
    </row>
    <row r="42" spans="1:26" s="2" customFormat="1" ht="22.5" customHeight="1" x14ac:dyDescent="0.2">
      <c r="A42" s="103">
        <v>1660</v>
      </c>
      <c r="B42" s="66" t="s">
        <v>74</v>
      </c>
      <c r="C42" s="135"/>
      <c r="D42" s="169">
        <v>2519911267.3400002</v>
      </c>
      <c r="E42" s="64">
        <v>2516215393.3899999</v>
      </c>
      <c r="F42" s="64">
        <f t="shared" si="15"/>
        <v>3695873.9500002861</v>
      </c>
      <c r="G42" s="108">
        <f t="shared" si="16"/>
        <v>1.4688225657108701E-3</v>
      </c>
      <c r="H42" s="34"/>
      <c r="I42" s="33"/>
      <c r="J42" s="36"/>
      <c r="K42" s="160"/>
      <c r="L42" s="160"/>
      <c r="M42" s="160"/>
      <c r="N42" s="161"/>
      <c r="P42" s="9">
        <f>+D36/$D$35*100</f>
        <v>80.531306026560699</v>
      </c>
      <c r="R42" s="9"/>
      <c r="S42" s="9"/>
    </row>
    <row r="43" spans="1:26" s="2" customFormat="1" ht="24" customHeight="1" x14ac:dyDescent="0.2">
      <c r="A43" s="103">
        <v>1665</v>
      </c>
      <c r="B43" s="66" t="s">
        <v>75</v>
      </c>
      <c r="C43" s="135"/>
      <c r="D43" s="169">
        <v>2090906688.3599999</v>
      </c>
      <c r="E43" s="64">
        <v>1962531598.3599999</v>
      </c>
      <c r="F43" s="64">
        <f t="shared" si="15"/>
        <v>128375090</v>
      </c>
      <c r="G43" s="108">
        <f t="shared" si="16"/>
        <v>6.5413005379010125E-2</v>
      </c>
      <c r="H43" s="34"/>
      <c r="I43" s="33"/>
      <c r="J43" s="36"/>
      <c r="K43" s="65"/>
      <c r="L43" s="65"/>
      <c r="M43" s="65"/>
      <c r="N43" s="98"/>
      <c r="P43" s="9"/>
      <c r="R43" s="9"/>
      <c r="S43" s="9"/>
    </row>
    <row r="44" spans="1:26" s="2" customFormat="1" ht="21.95" customHeight="1" x14ac:dyDescent="0.2">
      <c r="A44" s="103">
        <v>1670</v>
      </c>
      <c r="B44" s="66" t="s">
        <v>76</v>
      </c>
      <c r="C44" s="135"/>
      <c r="D44" s="169">
        <v>13758607488.91</v>
      </c>
      <c r="E44" s="64">
        <v>12875811260.690001</v>
      </c>
      <c r="F44" s="64">
        <f t="shared" si="15"/>
        <v>882796228.21999931</v>
      </c>
      <c r="G44" s="108">
        <f t="shared" si="16"/>
        <v>6.8562377185132112E-2</v>
      </c>
      <c r="H44" s="34"/>
      <c r="I44" s="33"/>
      <c r="J44" s="36"/>
      <c r="K44" s="65"/>
      <c r="L44" s="65"/>
      <c r="M44" s="65"/>
      <c r="N44" s="98"/>
      <c r="P44" s="22">
        <f>+D37/$D$35*100</f>
        <v>0</v>
      </c>
      <c r="Q44" s="9">
        <f>+D35/D57*100</f>
        <v>49.946968960672983</v>
      </c>
      <c r="R44" s="9"/>
      <c r="S44" s="9"/>
    </row>
    <row r="45" spans="1:26" s="2" customFormat="1" ht="22.5" x14ac:dyDescent="0.2">
      <c r="A45" s="103">
        <v>1675</v>
      </c>
      <c r="B45" s="66" t="s">
        <v>77</v>
      </c>
      <c r="C45" s="135"/>
      <c r="D45" s="169">
        <v>1929741121</v>
      </c>
      <c r="E45" s="64">
        <v>1929741121</v>
      </c>
      <c r="F45" s="64">
        <f t="shared" si="15"/>
        <v>0</v>
      </c>
      <c r="G45" s="108">
        <f t="shared" si="16"/>
        <v>0</v>
      </c>
      <c r="H45" s="34"/>
      <c r="I45" s="33"/>
      <c r="J45" s="36"/>
      <c r="K45" s="65"/>
      <c r="L45" s="65"/>
      <c r="M45" s="65"/>
      <c r="N45" s="98"/>
      <c r="R45" s="9"/>
      <c r="S45" s="9"/>
    </row>
    <row r="46" spans="1:26" s="2" customFormat="1" ht="24" customHeight="1" x14ac:dyDescent="0.2">
      <c r="A46" s="103">
        <v>1680</v>
      </c>
      <c r="B46" s="66" t="s">
        <v>78</v>
      </c>
      <c r="C46" s="135"/>
      <c r="D46" s="169">
        <v>948532854.33000004</v>
      </c>
      <c r="E46" s="64">
        <v>813359928.33000004</v>
      </c>
      <c r="F46" s="64">
        <f t="shared" si="15"/>
        <v>135172926</v>
      </c>
      <c r="G46" s="108">
        <f t="shared" si="16"/>
        <v>0.16619078625810668</v>
      </c>
      <c r="H46" s="40"/>
      <c r="I46" s="34"/>
      <c r="J46" s="61"/>
      <c r="K46" s="162"/>
      <c r="L46" s="162"/>
      <c r="M46" s="162"/>
      <c r="N46" s="163"/>
      <c r="P46" s="9"/>
      <c r="R46" s="9"/>
      <c r="S46" s="9"/>
    </row>
    <row r="47" spans="1:26" s="2" customFormat="1" ht="14.25" customHeight="1" x14ac:dyDescent="0.2">
      <c r="A47" s="103">
        <v>1681</v>
      </c>
      <c r="B47" s="66" t="s">
        <v>23</v>
      </c>
      <c r="C47" s="135"/>
      <c r="D47" s="169">
        <v>289020469</v>
      </c>
      <c r="E47" s="64">
        <v>289020469</v>
      </c>
      <c r="F47" s="64">
        <f t="shared" si="15"/>
        <v>0</v>
      </c>
      <c r="G47" s="108">
        <f>+F47/E47</f>
        <v>0</v>
      </c>
      <c r="H47" s="34"/>
      <c r="I47" s="166" t="s">
        <v>15</v>
      </c>
      <c r="J47" s="36"/>
      <c r="K47" s="109">
        <f>+K50</f>
        <v>622807633850.19995</v>
      </c>
      <c r="L47" s="109">
        <f>+L50</f>
        <v>599099531700.57996</v>
      </c>
      <c r="M47" s="109">
        <f>+M50</f>
        <v>23708102149.620018</v>
      </c>
      <c r="N47" s="111">
        <f>+M47/L47</f>
        <v>3.9572893810020431E-2</v>
      </c>
      <c r="P47" s="9"/>
      <c r="R47" s="9"/>
      <c r="S47" s="9"/>
    </row>
    <row r="48" spans="1:26" s="2" customFormat="1" ht="22.5" x14ac:dyDescent="0.2">
      <c r="A48" s="96">
        <v>1685</v>
      </c>
      <c r="B48" s="66" t="s">
        <v>79</v>
      </c>
      <c r="C48" s="61"/>
      <c r="D48" s="169">
        <v>-21820725037.43</v>
      </c>
      <c r="E48" s="64">
        <v>-20846619914.330002</v>
      </c>
      <c r="F48" s="64">
        <f t="shared" si="15"/>
        <v>-974105123.09999847</v>
      </c>
      <c r="G48" s="108">
        <f>+F48/E48</f>
        <v>4.672724533296628E-2</v>
      </c>
      <c r="H48" s="40"/>
      <c r="I48" s="34"/>
      <c r="J48" s="61"/>
      <c r="K48" s="65"/>
      <c r="L48" s="65"/>
      <c r="M48" s="65"/>
      <c r="N48" s="104"/>
      <c r="P48" s="9">
        <f>+D39/$D$35*100</f>
        <v>0.29739222217283395</v>
      </c>
      <c r="R48" s="9" t="e">
        <f>+K42/$K$39*100</f>
        <v>#DIV/0!</v>
      </c>
      <c r="S48" s="9"/>
    </row>
    <row r="49" spans="1:26" s="2" customFormat="1" ht="9" customHeight="1" x14ac:dyDescent="0.2">
      <c r="A49" s="96"/>
      <c r="B49" s="66"/>
      <c r="C49" s="61"/>
      <c r="D49" s="64"/>
      <c r="E49" s="173"/>
      <c r="F49" s="64"/>
      <c r="G49" s="165"/>
      <c r="H49" s="40"/>
      <c r="I49" s="34"/>
      <c r="J49" s="61"/>
      <c r="K49" s="65"/>
      <c r="L49" s="65"/>
      <c r="M49" s="65"/>
      <c r="N49" s="104"/>
      <c r="P49" s="22">
        <f>+D40/$D$35*100</f>
        <v>18.552175890101825</v>
      </c>
      <c r="R49" s="9" t="e">
        <f>+K47/$K$39*100</f>
        <v>#DIV/0!</v>
      </c>
      <c r="S49" s="9"/>
    </row>
    <row r="50" spans="1:26" s="2" customFormat="1" ht="33.75" x14ac:dyDescent="0.2">
      <c r="A50" s="101">
        <v>17</v>
      </c>
      <c r="B50" s="122" t="s">
        <v>21</v>
      </c>
      <c r="C50" s="36"/>
      <c r="D50" s="65">
        <f>+D51</f>
        <v>46206747.32</v>
      </c>
      <c r="E50" s="65">
        <f>+E51</f>
        <v>46206747.32</v>
      </c>
      <c r="F50" s="65">
        <f>+F51</f>
        <v>0</v>
      </c>
      <c r="G50" s="107">
        <f>+F50/E50</f>
        <v>0</v>
      </c>
      <c r="H50" s="38">
        <v>31</v>
      </c>
      <c r="I50" s="122" t="s">
        <v>103</v>
      </c>
      <c r="J50" s="36"/>
      <c r="K50" s="65">
        <f>SUM(K51:K54)</f>
        <v>622807633850.19995</v>
      </c>
      <c r="L50" s="65">
        <f>SUM(L51:L54)</f>
        <v>599099531700.57996</v>
      </c>
      <c r="M50" s="65">
        <f>SUM(M51:M54)</f>
        <v>23708102149.620018</v>
      </c>
      <c r="N50" s="98">
        <f t="shared" ref="N50:N52" si="17">+M50/L50</f>
        <v>3.9572893810020431E-2</v>
      </c>
      <c r="P50" s="9">
        <f>+D42/$D$35*100</f>
        <v>0.74404158131062548</v>
      </c>
      <c r="R50" s="9" t="e">
        <f>+K48/$K$39*100</f>
        <v>#DIV/0!</v>
      </c>
      <c r="S50" s="9"/>
    </row>
    <row r="51" spans="1:26" s="2" customFormat="1" ht="18.75" customHeight="1" x14ac:dyDescent="0.2">
      <c r="A51" s="103">
        <v>1715</v>
      </c>
      <c r="B51" s="41" t="s">
        <v>22</v>
      </c>
      <c r="C51" s="62"/>
      <c r="D51" s="64">
        <v>46206747.32</v>
      </c>
      <c r="E51" s="64">
        <v>46206747.32</v>
      </c>
      <c r="F51" s="64">
        <f>+D51-E51</f>
        <v>0</v>
      </c>
      <c r="G51" s="108">
        <f>+F51/E51</f>
        <v>0</v>
      </c>
      <c r="H51" s="39">
        <v>3105</v>
      </c>
      <c r="I51" s="66" t="s">
        <v>18</v>
      </c>
      <c r="J51" s="61"/>
      <c r="K51" s="64">
        <v>44239962579.480003</v>
      </c>
      <c r="L51" s="64">
        <v>44239962579.480003</v>
      </c>
      <c r="M51" s="64">
        <f>+K51-L51</f>
        <v>0</v>
      </c>
      <c r="N51" s="99">
        <f>+M51/L51</f>
        <v>0</v>
      </c>
      <c r="P51" s="9">
        <f>+D43/$D$35*100</f>
        <v>0.61737154753966628</v>
      </c>
      <c r="R51" s="9" t="e">
        <f>+#REF!/$K$39*100</f>
        <v>#REF!</v>
      </c>
      <c r="S51" s="9"/>
    </row>
    <row r="52" spans="1:26" s="2" customFormat="1" ht="24.75" customHeight="1" x14ac:dyDescent="0.2">
      <c r="A52" s="101">
        <v>19</v>
      </c>
      <c r="B52" s="37" t="s">
        <v>11</v>
      </c>
      <c r="C52" s="36"/>
      <c r="D52" s="65">
        <f>SUM(D53:D56)</f>
        <v>1752853789.8100002</v>
      </c>
      <c r="E52" s="65">
        <f>SUM(E53:E56)</f>
        <v>1871135817.9300003</v>
      </c>
      <c r="F52" s="65">
        <f>SUM(F53:F56)</f>
        <v>-118282028.12000003</v>
      </c>
      <c r="G52" s="107">
        <f t="shared" ref="G52" si="18">+F52/E52</f>
        <v>-6.3214025933645501E-2</v>
      </c>
      <c r="H52" s="39">
        <v>3109</v>
      </c>
      <c r="I52" s="66" t="s">
        <v>104</v>
      </c>
      <c r="J52" s="61"/>
      <c r="K52" s="169">
        <v>560299642455.09998</v>
      </c>
      <c r="L52" s="169">
        <v>511203781433.03998</v>
      </c>
      <c r="M52" s="64">
        <f>+K52-L52</f>
        <v>49095861022.059998</v>
      </c>
      <c r="N52" s="99">
        <f t="shared" si="17"/>
        <v>9.6039706287835466E-2</v>
      </c>
      <c r="P52" s="22">
        <f>+D44/$D$35*100</f>
        <v>4.0624351362525903</v>
      </c>
      <c r="R52" s="9"/>
      <c r="S52" s="9"/>
    </row>
    <row r="53" spans="1:26" s="2" customFormat="1" ht="23.25" customHeight="1" x14ac:dyDescent="0.2">
      <c r="A53" s="103">
        <v>1905</v>
      </c>
      <c r="B53" s="66" t="s">
        <v>165</v>
      </c>
      <c r="C53" s="61"/>
      <c r="D53" s="169">
        <v>181923124.59</v>
      </c>
      <c r="E53" s="169">
        <v>154164805.25999999</v>
      </c>
      <c r="F53" s="64">
        <f>+D53-E53</f>
        <v>27758319.330000013</v>
      </c>
      <c r="G53" s="165" t="s">
        <v>6</v>
      </c>
      <c r="H53" s="39">
        <v>3110</v>
      </c>
      <c r="I53" s="66" t="s">
        <v>20</v>
      </c>
      <c r="J53" s="61"/>
      <c r="K53" s="64">
        <f>+'EST RESUL MARZO 2026-2025'!D77</f>
        <v>18268028815.620003</v>
      </c>
      <c r="L53" s="64">
        <v>43655787688.059982</v>
      </c>
      <c r="M53" s="64">
        <f>+K53-L53</f>
        <v>-25387758872.43998</v>
      </c>
      <c r="N53" s="99">
        <f>+M53/L53</f>
        <v>-0.58154394221098027</v>
      </c>
      <c r="P53" s="9">
        <f>+D45/$D$35*100</f>
        <v>0.56978499751088729</v>
      </c>
      <c r="R53" s="9"/>
      <c r="S53" s="9"/>
      <c r="Y53" s="10"/>
    </row>
    <row r="54" spans="1:26" s="2" customFormat="1" ht="24.75" customHeight="1" x14ac:dyDescent="0.2">
      <c r="A54" s="103">
        <v>1909</v>
      </c>
      <c r="B54" s="66" t="s">
        <v>80</v>
      </c>
      <c r="C54" s="61"/>
      <c r="D54" s="169">
        <v>1263704</v>
      </c>
      <c r="E54" s="169">
        <v>1263704</v>
      </c>
      <c r="F54" s="64">
        <f>+D54-E54</f>
        <v>0</v>
      </c>
      <c r="G54" s="108">
        <f>+F54/E54</f>
        <v>0</v>
      </c>
      <c r="H54" s="39"/>
      <c r="I54" s="66"/>
      <c r="J54" s="61"/>
      <c r="K54" s="64"/>
      <c r="L54" s="64"/>
      <c r="M54" s="64"/>
      <c r="N54" s="99"/>
      <c r="P54" s="9">
        <f>+D46/$D$35*100</f>
        <v>0.2800685460666068</v>
      </c>
      <c r="R54" s="9"/>
      <c r="S54" s="9"/>
      <c r="Y54" s="10"/>
      <c r="Z54" s="10"/>
    </row>
    <row r="55" spans="1:26" s="2" customFormat="1" ht="15" customHeight="1" x14ac:dyDescent="0.2">
      <c r="A55" s="103">
        <v>1970</v>
      </c>
      <c r="B55" s="66" t="s">
        <v>81</v>
      </c>
      <c r="C55" s="61"/>
      <c r="D55" s="169">
        <v>3284332054.6700001</v>
      </c>
      <c r="E55" s="169">
        <v>3282226311.6700001</v>
      </c>
      <c r="F55" s="64">
        <f>+D55-E55</f>
        <v>2105743</v>
      </c>
      <c r="G55" s="108">
        <f t="shared" ref="G55:G56" si="19">+F55/E55</f>
        <v>6.4155935637740826E-4</v>
      </c>
      <c r="H55" s="34"/>
      <c r="I55" s="34"/>
      <c r="J55" s="61"/>
      <c r="K55" s="64"/>
      <c r="L55" s="64"/>
      <c r="M55" s="64"/>
      <c r="N55" s="104"/>
      <c r="R55" s="9"/>
      <c r="S55" s="9"/>
      <c r="Y55" s="10">
        <f>+D57-K57</f>
        <v>0</v>
      </c>
      <c r="Z55" s="10">
        <f>+E57-L57</f>
        <v>0</v>
      </c>
    </row>
    <row r="56" spans="1:26" s="2" customFormat="1" ht="27" customHeight="1" x14ac:dyDescent="0.2">
      <c r="A56" s="96">
        <v>1975</v>
      </c>
      <c r="B56" s="66" t="s">
        <v>82</v>
      </c>
      <c r="C56" s="61"/>
      <c r="D56" s="169">
        <v>-1714665093.45</v>
      </c>
      <c r="E56" s="169">
        <v>-1566519003</v>
      </c>
      <c r="F56" s="64">
        <f>+D56-E56</f>
        <v>-148146090.45000005</v>
      </c>
      <c r="G56" s="108">
        <f t="shared" si="19"/>
        <v>9.4570247897592885E-2</v>
      </c>
      <c r="H56" s="34"/>
      <c r="I56" s="34"/>
      <c r="J56" s="61"/>
      <c r="K56" s="64"/>
      <c r="L56" s="64"/>
      <c r="M56" s="64"/>
      <c r="N56" s="104"/>
      <c r="Q56" s="9" t="e">
        <f>+#REF!/D57*100</f>
        <v>#REF!</v>
      </c>
      <c r="R56" s="9"/>
      <c r="S56" s="9"/>
    </row>
    <row r="57" spans="1:26" s="2" customFormat="1" ht="20.25" customHeight="1" thickBot="1" x14ac:dyDescent="0.25">
      <c r="A57" s="115"/>
      <c r="B57" s="116" t="s">
        <v>24</v>
      </c>
      <c r="C57" s="117"/>
      <c r="D57" s="118">
        <f>+D9+D31</f>
        <v>678076827605.8501</v>
      </c>
      <c r="E57" s="118">
        <f>+E9+E31</f>
        <v>628702105851.53003</v>
      </c>
      <c r="F57" s="118">
        <f>+F9+F31</f>
        <v>49374721754.32</v>
      </c>
      <c r="G57" s="119">
        <f>+F57/E57</f>
        <v>7.8534366745035195E-2</v>
      </c>
      <c r="H57" s="120"/>
      <c r="I57" s="116" t="s">
        <v>25</v>
      </c>
      <c r="J57" s="117"/>
      <c r="K57" s="118">
        <f>+K41+K47</f>
        <v>678076827605.84998</v>
      </c>
      <c r="L57" s="118">
        <f>+L41+L47</f>
        <v>628702105851.52991</v>
      </c>
      <c r="M57" s="118">
        <f>+M41+M47</f>
        <v>49374721754.320015</v>
      </c>
      <c r="N57" s="121">
        <f>+M57/L57</f>
        <v>7.8534366745035236E-2</v>
      </c>
      <c r="R57" s="9"/>
      <c r="S57" s="9"/>
    </row>
    <row r="58" spans="1:26" s="2" customFormat="1" ht="24.75" customHeight="1" x14ac:dyDescent="0.2">
      <c r="A58" s="126">
        <v>8</v>
      </c>
      <c r="B58" s="123" t="s">
        <v>26</v>
      </c>
      <c r="C58" s="124"/>
      <c r="D58" s="125">
        <f>+D59+D66+D62</f>
        <v>0</v>
      </c>
      <c r="E58" s="125">
        <f>+E59+E66+E62</f>
        <v>0</v>
      </c>
      <c r="F58" s="125">
        <f>+F59+F66+F62</f>
        <v>0</v>
      </c>
      <c r="G58" s="148">
        <v>0</v>
      </c>
      <c r="H58" s="149">
        <v>9</v>
      </c>
      <c r="I58" s="136" t="s">
        <v>27</v>
      </c>
      <c r="J58" s="124"/>
      <c r="K58" s="125">
        <f>+K59+K63+K66</f>
        <v>-4.9999237060546875E-2</v>
      </c>
      <c r="L58" s="125">
        <f>+L59+L63+L66</f>
        <v>0</v>
      </c>
      <c r="M58" s="125">
        <f>+M59+M63+M66</f>
        <v>-4.9999475479125977E-2</v>
      </c>
      <c r="N58" s="127">
        <v>0</v>
      </c>
      <c r="O58" s="10"/>
      <c r="Q58" s="10"/>
      <c r="R58" s="9"/>
      <c r="S58" s="9"/>
    </row>
    <row r="59" spans="1:26" s="2" customFormat="1" ht="24" customHeight="1" x14ac:dyDescent="0.2">
      <c r="A59" s="101">
        <v>81</v>
      </c>
      <c r="B59" s="33" t="s">
        <v>97</v>
      </c>
      <c r="C59" s="36"/>
      <c r="D59" s="65">
        <f>SUM(D60:D61)</f>
        <v>1321176613.46</v>
      </c>
      <c r="E59" s="65">
        <f t="shared" ref="E59:F59" si="20">SUM(E60:E61)</f>
        <v>2027249880</v>
      </c>
      <c r="F59" s="65">
        <f t="shared" si="20"/>
        <v>-706073266.53999996</v>
      </c>
      <c r="G59" s="147">
        <f>+F59/E59</f>
        <v>-0.34829118674802928</v>
      </c>
      <c r="H59" s="150">
        <v>91</v>
      </c>
      <c r="I59" s="37" t="s">
        <v>101</v>
      </c>
      <c r="J59" s="36"/>
      <c r="K59" s="65">
        <f>SUM(K60:K62)</f>
        <v>5537331053.5500002</v>
      </c>
      <c r="L59" s="65">
        <f>SUM(L60:L62)</f>
        <v>6529404715.9899998</v>
      </c>
      <c r="M59" s="65">
        <f>SUM(M60:M62)</f>
        <v>-992073662.43999982</v>
      </c>
      <c r="N59" s="98">
        <f>+M59/L59</f>
        <v>-0.15193937358646023</v>
      </c>
      <c r="P59" s="10">
        <f>+D57-K57</f>
        <v>0</v>
      </c>
    </row>
    <row r="60" spans="1:26" s="2" customFormat="1" ht="33.75" x14ac:dyDescent="0.2">
      <c r="A60" s="100">
        <v>8190</v>
      </c>
      <c r="B60" s="66" t="s">
        <v>99</v>
      </c>
      <c r="C60" s="61"/>
      <c r="D60" s="64">
        <v>1321176613.46</v>
      </c>
      <c r="E60" s="64">
        <v>2027249880</v>
      </c>
      <c r="F60" s="64">
        <f>+D60-E60</f>
        <v>-706073266.53999996</v>
      </c>
      <c r="G60" s="142">
        <f>+F60/E60</f>
        <v>-0.34829118674802928</v>
      </c>
      <c r="H60" s="145">
        <v>9120</v>
      </c>
      <c r="I60" s="66" t="s">
        <v>98</v>
      </c>
      <c r="J60" s="61"/>
      <c r="K60" s="169">
        <v>1168464299</v>
      </c>
      <c r="L60" s="169">
        <v>1148808091</v>
      </c>
      <c r="M60" s="64">
        <f>+K60-L60</f>
        <v>19656208</v>
      </c>
      <c r="N60" s="99">
        <f t="shared" ref="N60:N62" si="21">+M60/L60</f>
        <v>1.7110088407272541E-2</v>
      </c>
    </row>
    <row r="61" spans="1:26" s="2" customFormat="1" ht="20.25" customHeight="1" x14ac:dyDescent="0.2">
      <c r="A61" s="100"/>
      <c r="B61" s="66"/>
      <c r="C61" s="61"/>
      <c r="D61" s="64"/>
      <c r="E61" s="64"/>
      <c r="F61" s="64"/>
      <c r="G61" s="142"/>
      <c r="H61" s="145">
        <v>9128</v>
      </c>
      <c r="I61" s="66" t="s">
        <v>102</v>
      </c>
      <c r="J61" s="61"/>
      <c r="K61" s="64">
        <v>1519413810.55</v>
      </c>
      <c r="L61" s="169">
        <v>2531143680.9899998</v>
      </c>
      <c r="M61" s="64">
        <f>+K61-L61</f>
        <v>-1011729870.4399998</v>
      </c>
      <c r="N61" s="99">
        <f t="shared" si="21"/>
        <v>-0.39971254023962971</v>
      </c>
    </row>
    <row r="62" spans="1:26" s="2" customFormat="1" ht="21" customHeight="1" x14ac:dyDescent="0.2">
      <c r="A62" s="101"/>
      <c r="B62" s="78"/>
      <c r="C62" s="61"/>
      <c r="D62" s="68"/>
      <c r="E62" s="68"/>
      <c r="F62" s="68"/>
      <c r="G62" s="130"/>
      <c r="H62" s="145">
        <v>9190</v>
      </c>
      <c r="I62" s="66" t="s">
        <v>151</v>
      </c>
      <c r="J62" s="61"/>
      <c r="K62" s="64">
        <v>2849452944</v>
      </c>
      <c r="L62" s="169">
        <v>2849452944</v>
      </c>
      <c r="M62" s="64">
        <f>+K62-L62</f>
        <v>0</v>
      </c>
      <c r="N62" s="99">
        <f t="shared" si="21"/>
        <v>0</v>
      </c>
    </row>
    <row r="63" spans="1:26" s="2" customFormat="1" ht="21" customHeight="1" x14ac:dyDescent="0.2">
      <c r="A63" s="101"/>
      <c r="B63" s="78"/>
      <c r="C63" s="61"/>
      <c r="D63" s="68"/>
      <c r="E63" s="68"/>
      <c r="F63" s="68"/>
      <c r="G63" s="130"/>
      <c r="H63" s="150">
        <v>93</v>
      </c>
      <c r="I63" s="37" t="s">
        <v>160</v>
      </c>
      <c r="J63" s="36"/>
      <c r="K63" s="65">
        <f>+K64+K65</f>
        <v>10496624645</v>
      </c>
      <c r="L63" s="65">
        <f>+L64+L65</f>
        <v>10496624645</v>
      </c>
      <c r="M63" s="65">
        <f>+M64+M65</f>
        <v>0</v>
      </c>
      <c r="N63" s="98">
        <f>+M63/L63</f>
        <v>0</v>
      </c>
    </row>
    <row r="64" spans="1:26" s="2" customFormat="1" ht="1.5" customHeight="1" x14ac:dyDescent="0.2">
      <c r="A64" s="101"/>
      <c r="B64" s="78"/>
      <c r="C64" s="61"/>
      <c r="D64" s="68"/>
      <c r="E64" s="68"/>
      <c r="F64" s="68"/>
      <c r="G64" s="130"/>
      <c r="H64" s="145"/>
      <c r="I64" s="66"/>
      <c r="J64" s="61"/>
      <c r="K64" s="169"/>
      <c r="L64" s="169"/>
      <c r="M64" s="64"/>
      <c r="N64" s="102"/>
    </row>
    <row r="65" spans="1:22" s="2" customFormat="1" ht="22.5" x14ac:dyDescent="0.2">
      <c r="A65" s="101"/>
      <c r="B65" s="78"/>
      <c r="C65" s="61"/>
      <c r="D65" s="68"/>
      <c r="E65" s="68"/>
      <c r="F65" s="68"/>
      <c r="G65" s="130"/>
      <c r="H65" s="145">
        <v>9390</v>
      </c>
      <c r="I65" s="66" t="s">
        <v>168</v>
      </c>
      <c r="J65" s="61"/>
      <c r="K65" s="64">
        <v>10496624645</v>
      </c>
      <c r="L65" s="64">
        <v>10496624645</v>
      </c>
      <c r="M65" s="64">
        <f>+K65-L65</f>
        <v>0</v>
      </c>
      <c r="N65" s="102">
        <f t="shared" ref="N65:N68" si="22">+M65/L65</f>
        <v>0</v>
      </c>
      <c r="V65" s="70"/>
    </row>
    <row r="66" spans="1:22" s="2" customFormat="1" ht="22.5" x14ac:dyDescent="0.2">
      <c r="A66" s="101">
        <v>89</v>
      </c>
      <c r="B66" s="37" t="s">
        <v>149</v>
      </c>
      <c r="C66" s="36"/>
      <c r="D66" s="65">
        <f>SUM(D67:D68)</f>
        <v>-1321176613.46</v>
      </c>
      <c r="E66" s="65">
        <f>SUM(E67:E68)</f>
        <v>-2027249880</v>
      </c>
      <c r="F66" s="65">
        <f>SUM(F67:F68)</f>
        <v>706073266.53999996</v>
      </c>
      <c r="G66" s="144">
        <f>+F66/E66</f>
        <v>-0.34829118674802928</v>
      </c>
      <c r="H66" s="146">
        <v>99</v>
      </c>
      <c r="I66" s="78" t="s">
        <v>148</v>
      </c>
      <c r="J66" s="36"/>
      <c r="K66" s="68">
        <f>SUM(K67:K68)</f>
        <v>-16033955698.599998</v>
      </c>
      <c r="L66" s="68">
        <f>SUM(L67:L68)</f>
        <v>-17026029360.99</v>
      </c>
      <c r="M66" s="68">
        <f>SUM(M67:M68)</f>
        <v>992073662.39000034</v>
      </c>
      <c r="N66" s="102">
        <f t="shared" si="22"/>
        <v>-5.8268057769419644E-2</v>
      </c>
      <c r="U66" s="70"/>
      <c r="V66" s="70"/>
    </row>
    <row r="67" spans="1:22" ht="22.5" x14ac:dyDescent="0.2">
      <c r="A67" s="100">
        <v>8905</v>
      </c>
      <c r="B67" s="66" t="s">
        <v>100</v>
      </c>
      <c r="C67" s="36"/>
      <c r="D67" s="64">
        <v>-1321176613.46</v>
      </c>
      <c r="E67" s="64">
        <v>-2027249880</v>
      </c>
      <c r="F67" s="64">
        <f>+D67-E67</f>
        <v>706073266.53999996</v>
      </c>
      <c r="G67" s="151">
        <f>+F67/E67</f>
        <v>-0.34829118674802928</v>
      </c>
      <c r="H67" s="42">
        <v>9905</v>
      </c>
      <c r="I67" s="66" t="s">
        <v>153</v>
      </c>
      <c r="J67" s="36"/>
      <c r="K67" s="64">
        <v>-5537331053.5500002</v>
      </c>
      <c r="L67" s="64">
        <v>-6529404715.9899998</v>
      </c>
      <c r="M67" s="64">
        <f>+K67-L67</f>
        <v>992073662.43999958</v>
      </c>
      <c r="N67" s="102">
        <f t="shared" si="22"/>
        <v>-0.1519393735864602</v>
      </c>
      <c r="O67" s="2"/>
      <c r="P67" s="2"/>
      <c r="Q67" s="2"/>
      <c r="R67" s="2"/>
      <c r="S67" s="2"/>
      <c r="T67" s="2"/>
    </row>
    <row r="68" spans="1:22" ht="42.75" customHeight="1" x14ac:dyDescent="0.2">
      <c r="A68" s="100"/>
      <c r="B68" s="66"/>
      <c r="C68" s="61"/>
      <c r="D68" s="69"/>
      <c r="E68" s="69"/>
      <c r="F68" s="64"/>
      <c r="G68" s="152"/>
      <c r="H68" s="42">
        <v>9915</v>
      </c>
      <c r="I68" s="66" t="s">
        <v>156</v>
      </c>
      <c r="J68" s="61"/>
      <c r="K68" s="64">
        <v>-10496624645.049999</v>
      </c>
      <c r="L68" s="64">
        <v>-10496624645</v>
      </c>
      <c r="M68" s="64">
        <f>+K68-L68</f>
        <v>-4.9999237060546875E-2</v>
      </c>
      <c r="N68" s="102">
        <f t="shared" si="22"/>
        <v>4.7633633431260866E-12</v>
      </c>
      <c r="O68" s="2"/>
      <c r="P68" s="2"/>
      <c r="Q68" s="2"/>
      <c r="R68" s="2"/>
      <c r="S68" s="2"/>
      <c r="T68" s="2"/>
    </row>
    <row r="69" spans="1:22" ht="24" customHeight="1" x14ac:dyDescent="0.2">
      <c r="A69" s="100"/>
      <c r="B69" s="66"/>
      <c r="C69" s="61"/>
      <c r="D69" s="69"/>
      <c r="E69" s="69"/>
      <c r="F69" s="64"/>
      <c r="G69" s="143"/>
      <c r="H69" s="42"/>
      <c r="I69" s="66"/>
      <c r="J69" s="61"/>
      <c r="K69" s="69"/>
      <c r="L69" s="69"/>
      <c r="M69" s="64"/>
      <c r="N69" s="102"/>
    </row>
  </sheetData>
  <mergeCells count="15">
    <mergeCell ref="P6:Q6"/>
    <mergeCell ref="R6:S6"/>
    <mergeCell ref="A1:N1"/>
    <mergeCell ref="A2:N2"/>
    <mergeCell ref="A3:N3"/>
    <mergeCell ref="A4:N4"/>
    <mergeCell ref="A5:N5"/>
    <mergeCell ref="A6:A7"/>
    <mergeCell ref="B6:B7"/>
    <mergeCell ref="C6:C7"/>
    <mergeCell ref="G6:G7"/>
    <mergeCell ref="H6:H7"/>
    <mergeCell ref="I6:I7"/>
    <mergeCell ref="J6:J7"/>
    <mergeCell ref="N6:N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8c6564-7458-4a1e-985e-3daf28c914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B9337DE63EBB4196184082924F21E1" ma:contentTypeVersion="18" ma:contentTypeDescription="Crear nuevo documento." ma:contentTypeScope="" ma:versionID="8d4891a26e048f09599a1423299faed6">
  <xsd:schema xmlns:xsd="http://www.w3.org/2001/XMLSchema" xmlns:xs="http://www.w3.org/2001/XMLSchema" xmlns:p="http://schemas.microsoft.com/office/2006/metadata/properties" xmlns:ns3="5259c430-9111-4fe8-9885-0482517866d7" xmlns:ns4="848c6564-7458-4a1e-985e-3daf28c914c8" targetNamespace="http://schemas.microsoft.com/office/2006/metadata/properties" ma:root="true" ma:fieldsID="1d6b6203e4612276bf9db135abf1a344" ns3:_="" ns4:_="">
    <xsd:import namespace="5259c430-9111-4fe8-9885-0482517866d7"/>
    <xsd:import namespace="848c6564-7458-4a1e-985e-3daf28c914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c430-9111-4fe8-9885-048251786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6564-7458-4a1e-985e-3daf28c91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D6B07-9AA5-4226-8F28-C5C9E151F6EB}">
  <ds:schemaRefs>
    <ds:schemaRef ds:uri="http://purl.org/dc/elements/1.1/"/>
    <ds:schemaRef ds:uri="http://schemas.microsoft.com/office/2006/metadata/properties"/>
    <ds:schemaRef ds:uri="848c6564-7458-4a1e-985e-3daf28c914c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259c430-9111-4fe8-9885-0482517866d7"/>
  </ds:schemaRefs>
</ds:datastoreItem>
</file>

<file path=customXml/itemProps2.xml><?xml version="1.0" encoding="utf-8"?>
<ds:datastoreItem xmlns:ds="http://schemas.openxmlformats.org/officeDocument/2006/customXml" ds:itemID="{220A9BFF-E02E-468B-AC9D-FBA69314D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DE4A7-B4DE-4711-8598-2EFAAB8E7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9c430-9111-4fe8-9885-0482517866d7"/>
    <ds:schemaRef ds:uri="848c6564-7458-4a1e-985e-3daf28c91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EST SIT FINAN MARZO 2026-2025</vt:lpstr>
      <vt:lpstr>EST RESUL MARZO 2026-2025</vt:lpstr>
      <vt:lpstr>EST SIT FINAN DIC-MARZO 2026</vt:lpstr>
      <vt:lpstr>'EST RESUL MARZO 2026-2025'!Área_de_impresión</vt:lpstr>
      <vt:lpstr>'EST SIT FINAN DIC-MARZO 2026'!Área_de_impresión</vt:lpstr>
      <vt:lpstr>'EST SIT FINAN MARZO 2026-2025'!Área_de_impresión</vt:lpstr>
      <vt:lpstr>'EST RESUL MARZO 2026-2025'!Títulos_a_imprimir</vt:lpstr>
      <vt:lpstr>'EST SIT FINAN DIC-MARZO 2026'!Títulos_a_imprimir</vt:lpstr>
      <vt:lpstr>'EST SIT FINAN MARZO 2026-2025'!Títulos_a_imprimir</vt:lpstr>
    </vt:vector>
  </TitlesOfParts>
  <Company>upn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upn</dc:creator>
  <cp:lastModifiedBy>MARYSOL GUERRA LEGUIZAMON</cp:lastModifiedBy>
  <cp:revision/>
  <cp:lastPrinted>2026-05-03T02:50:13Z</cp:lastPrinted>
  <dcterms:created xsi:type="dcterms:W3CDTF">2009-11-14T02:04:31Z</dcterms:created>
  <dcterms:modified xsi:type="dcterms:W3CDTF">2026-05-29T17:30:03Z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0x01010098B9337DE63EBB4196184082924F21E1</vt:lpwstr>
  </property>
</Properties>
</file>